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13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ФСГС!$A$1:$AA$227</definedName>
  </definedNames>
  <calcPr calcId="145621"/>
</workbook>
</file>

<file path=xl/calcChain.xml><?xml version="1.0" encoding="utf-8"?>
<calcChain xmlns="http://schemas.openxmlformats.org/spreadsheetml/2006/main">
  <c r="Z29" i="8" l="1"/>
  <c r="T26" i="8"/>
  <c r="U30" i="8"/>
  <c r="V30" i="8"/>
  <c r="W30" i="8"/>
  <c r="X30" i="8"/>
  <c r="Y30" i="8"/>
  <c r="U31" i="8"/>
  <c r="V31" i="8"/>
  <c r="W31" i="8"/>
  <c r="X31" i="8"/>
  <c r="Y31" i="8"/>
  <c r="T30" i="8"/>
  <c r="T31" i="8"/>
  <c r="U29" i="8"/>
  <c r="V29" i="8"/>
  <c r="W29" i="8"/>
  <c r="X29" i="8"/>
  <c r="Y29" i="8"/>
  <c r="T29" i="8"/>
  <c r="Z147" i="8"/>
  <c r="Z148" i="8"/>
  <c r="U146" i="8"/>
  <c r="V146" i="8"/>
  <c r="W146" i="8"/>
  <c r="X146" i="8"/>
  <c r="Y146" i="8"/>
  <c r="T146" i="8"/>
  <c r="Z150" i="8"/>
  <c r="Z149" i="8"/>
  <c r="Z146" i="8" l="1"/>
  <c r="U153" i="8" l="1"/>
  <c r="V199" i="8"/>
  <c r="W199" i="8"/>
  <c r="X199" i="8"/>
  <c r="Y199" i="8"/>
  <c r="V200" i="8"/>
  <c r="W200" i="8"/>
  <c r="X200" i="8"/>
  <c r="Y200" i="8"/>
  <c r="V201" i="8"/>
  <c r="W201" i="8"/>
  <c r="X201" i="8"/>
  <c r="Y201" i="8"/>
  <c r="U199" i="8"/>
  <c r="U200" i="8"/>
  <c r="U201" i="8"/>
  <c r="V134" i="8"/>
  <c r="W134" i="8"/>
  <c r="X134" i="8"/>
  <c r="Y134" i="8"/>
  <c r="V135" i="8"/>
  <c r="W135" i="8"/>
  <c r="X135" i="8"/>
  <c r="Y135" i="8"/>
  <c r="U119" i="8" l="1"/>
  <c r="V119" i="8"/>
  <c r="W119" i="8"/>
  <c r="X119" i="8"/>
  <c r="Y119" i="8"/>
  <c r="T119" i="8"/>
  <c r="U121" i="8"/>
  <c r="V121" i="8"/>
  <c r="W121" i="8"/>
  <c r="X121" i="8"/>
  <c r="Y121" i="8"/>
  <c r="T121" i="8"/>
  <c r="Z133" i="8"/>
  <c r="Z132" i="8"/>
  <c r="Z114" i="8" l="1"/>
  <c r="Z110" i="8"/>
  <c r="Z102" i="8"/>
  <c r="Z106" i="8"/>
  <c r="Z193" i="8" l="1"/>
  <c r="Z128" i="8"/>
  <c r="Z123" i="8"/>
  <c r="Z88" i="8"/>
  <c r="Z166" i="8" l="1"/>
  <c r="Z165" i="8"/>
  <c r="U99" i="8"/>
  <c r="V99" i="8"/>
  <c r="W99" i="8"/>
  <c r="X99" i="8"/>
  <c r="Y99" i="8"/>
  <c r="U100" i="8"/>
  <c r="V100" i="8"/>
  <c r="W100" i="8"/>
  <c r="X100" i="8"/>
  <c r="Y100" i="8"/>
  <c r="T99" i="8"/>
  <c r="T100" i="8"/>
  <c r="Z104" i="8"/>
  <c r="Z103" i="8"/>
  <c r="Z108" i="8"/>
  <c r="Z107" i="8"/>
  <c r="Z112" i="8"/>
  <c r="Z111" i="8"/>
  <c r="Z115" i="8"/>
  <c r="Z116" i="8"/>
  <c r="Z41" i="8"/>
  <c r="Z42" i="8"/>
  <c r="Z99" i="8" l="1"/>
  <c r="Z100" i="8"/>
  <c r="Z223" i="8"/>
  <c r="Z221" i="8"/>
  <c r="Z220" i="8"/>
  <c r="Z95" i="8"/>
  <c r="T153" i="8"/>
  <c r="U154" i="8" l="1"/>
  <c r="T154" i="8"/>
  <c r="Z215" i="8"/>
  <c r="U120" i="8" l="1"/>
  <c r="V120" i="8"/>
  <c r="W120" i="8"/>
  <c r="X120" i="8"/>
  <c r="Y120" i="8"/>
  <c r="T120" i="8"/>
  <c r="T135" i="8"/>
  <c r="U135" i="8"/>
  <c r="U195" i="8"/>
  <c r="V195" i="8"/>
  <c r="W195" i="8"/>
  <c r="X195" i="8"/>
  <c r="Y195" i="8"/>
  <c r="T195" i="8"/>
  <c r="U151" i="8" l="1"/>
  <c r="V151" i="8"/>
  <c r="W151" i="8"/>
  <c r="X151" i="8"/>
  <c r="Y151" i="8"/>
  <c r="T151" i="8"/>
  <c r="U152" i="8" l="1"/>
  <c r="V152" i="8"/>
  <c r="W152" i="8"/>
  <c r="W25" i="8" s="1"/>
  <c r="X152" i="8"/>
  <c r="X25" i="8" s="1"/>
  <c r="Y152" i="8"/>
  <c r="Y25" i="8" s="1"/>
  <c r="V153" i="8"/>
  <c r="W153" i="8"/>
  <c r="X154" i="8" s="1"/>
  <c r="X153" i="8"/>
  <c r="Y154" i="8" s="1"/>
  <c r="Y153" i="8"/>
  <c r="T152" i="8"/>
  <c r="T25" i="8" s="1"/>
  <c r="T159" i="8"/>
  <c r="U159" i="8"/>
  <c r="V159" i="8"/>
  <c r="W159" i="8"/>
  <c r="X159" i="8"/>
  <c r="V216" i="8"/>
  <c r="W216" i="8"/>
  <c r="X216" i="8"/>
  <c r="Y216" i="8"/>
  <c r="T216" i="8"/>
  <c r="U217" i="8"/>
  <c r="V217" i="8"/>
  <c r="W217" i="8"/>
  <c r="X217" i="8"/>
  <c r="Y217" i="8"/>
  <c r="W154" i="8" l="1"/>
  <c r="V154" i="8"/>
  <c r="V25" i="8"/>
  <c r="U25" i="8"/>
  <c r="T134" i="8"/>
  <c r="U26" i="8" l="1"/>
  <c r="V26" i="8"/>
  <c r="W26" i="8"/>
  <c r="X26" i="8"/>
  <c r="Y26" i="8"/>
  <c r="Y28" i="8"/>
  <c r="Y45" i="8"/>
  <c r="Y52" i="8"/>
  <c r="Y33" i="8" s="1"/>
  <c r="Y51" i="8"/>
  <c r="Y63" i="8"/>
  <c r="Y34" i="8" s="1"/>
  <c r="Y70" i="8"/>
  <c r="Y71" i="8"/>
  <c r="Y72" i="8"/>
  <c r="Z72" i="8" s="1"/>
  <c r="Y73" i="8"/>
  <c r="Y35" i="8" s="1"/>
  <c r="Y92" i="8"/>
  <c r="Y97" i="8"/>
  <c r="Y98" i="8"/>
  <c r="Z98" i="8" s="1"/>
  <c r="Y27" i="8"/>
  <c r="Y145" i="8"/>
  <c r="Y159" i="8"/>
  <c r="Y196" i="8"/>
  <c r="Y197" i="8"/>
  <c r="Y198" i="8"/>
  <c r="Z26" i="8" l="1"/>
  <c r="Y24" i="8"/>
  <c r="Y62" i="8"/>
  <c r="Y15" i="8" l="1"/>
  <c r="Z93" i="8" l="1"/>
  <c r="X92" i="8"/>
  <c r="W92" i="8"/>
  <c r="V92" i="8"/>
  <c r="U92" i="8"/>
  <c r="T92" i="8"/>
  <c r="Z92" i="8" l="1"/>
  <c r="Z94" i="8"/>
  <c r="U28" i="8" l="1"/>
  <c r="V28" i="8"/>
  <c r="W28" i="8"/>
  <c r="X28" i="8"/>
  <c r="T28" i="8"/>
  <c r="Z131" i="8" l="1"/>
  <c r="Z130" i="8"/>
  <c r="Z129" i="8"/>
  <c r="Z127" i="8"/>
  <c r="Z121" i="8" l="1"/>
  <c r="Z27" i="8"/>
  <c r="Z124" i="8"/>
  <c r="Z122" i="8"/>
  <c r="Z163" i="8" l="1"/>
  <c r="Z164" i="8"/>
  <c r="Z162" i="8" l="1"/>
  <c r="W27" i="8" l="1"/>
  <c r="W24" i="8" s="1"/>
  <c r="U185" i="8" l="1"/>
  <c r="V185" i="8"/>
  <c r="U186" i="8"/>
  <c r="V186" i="8"/>
  <c r="U198" i="8" l="1"/>
  <c r="V198" i="8"/>
  <c r="W198" i="8"/>
  <c r="X198" i="8"/>
  <c r="T201" i="8"/>
  <c r="T198" i="8" s="1"/>
  <c r="Z213" i="8"/>
  <c r="Z210" i="8"/>
  <c r="Z207" i="8"/>
  <c r="Z204" i="8"/>
  <c r="Z191" i="8"/>
  <c r="Z190" i="8"/>
  <c r="V184" i="8"/>
  <c r="U184" i="8"/>
  <c r="X181" i="8"/>
  <c r="X175" i="8"/>
  <c r="X178" i="8"/>
  <c r="X172" i="8"/>
  <c r="Z201" i="8" l="1"/>
  <c r="Z189" i="8"/>
  <c r="Z140" i="8"/>
  <c r="Z142" i="8"/>
  <c r="Z143" i="8"/>
  <c r="Z141" i="8"/>
  <c r="Z139" i="8"/>
  <c r="Z137" i="8"/>
  <c r="Z135" i="8"/>
  <c r="Z136" i="8" l="1"/>
  <c r="U134" i="8"/>
  <c r="Z134" i="8" s="1"/>
  <c r="Z138" i="8"/>
  <c r="V196" i="8" l="1"/>
  <c r="V173" i="8" l="1"/>
  <c r="V181" i="8"/>
  <c r="V178" i="8"/>
  <c r="V175" i="8"/>
  <c r="V172" i="8"/>
  <c r="Z91" i="8" l="1"/>
  <c r="V62" i="8" l="1"/>
  <c r="Z68" i="8"/>
  <c r="Z37" i="8" l="1"/>
  <c r="Z40" i="8"/>
  <c r="Z222" i="8" l="1"/>
  <c r="U216" i="8"/>
  <c r="Z219" i="8"/>
  <c r="X27" i="8" l="1"/>
  <c r="X24" i="8" s="1"/>
  <c r="V145" i="8" l="1"/>
  <c r="W145" i="8"/>
  <c r="X145" i="8"/>
  <c r="U145" i="8" l="1"/>
  <c r="U181" i="8" l="1"/>
  <c r="U178" i="8"/>
  <c r="U175" i="8"/>
  <c r="U172" i="8"/>
  <c r="Z25" i="8" l="1"/>
  <c r="Z24" i="8"/>
  <c r="X196" i="8"/>
  <c r="Z218" i="8" l="1"/>
  <c r="Z89" i="8"/>
  <c r="Z87" i="8"/>
  <c r="Z85" i="8"/>
  <c r="Z83" i="8"/>
  <c r="Z81" i="8"/>
  <c r="Z79" i="8"/>
  <c r="Z77" i="8"/>
  <c r="Z75" i="8"/>
  <c r="Z39" i="8"/>
  <c r="Z44" i="8"/>
  <c r="Z181" i="8"/>
  <c r="Z175" i="8"/>
  <c r="Z172" i="8"/>
  <c r="Z212" i="8"/>
  <c r="Z209" i="8"/>
  <c r="Z206" i="8"/>
  <c r="Z203" i="8"/>
  <c r="Z183" i="8"/>
  <c r="Z182" i="8"/>
  <c r="Z180" i="8"/>
  <c r="Z179" i="8"/>
  <c r="Z178" i="8"/>
  <c r="Z177" i="8"/>
  <c r="Z176" i="8"/>
  <c r="Z174" i="8"/>
  <c r="Z173" i="8"/>
  <c r="Z168" i="8"/>
  <c r="Z161" i="8"/>
  <c r="Z52" i="8" l="1"/>
  <c r="Z38" i="8" l="1"/>
  <c r="U196" i="8" l="1"/>
  <c r="W196" i="8"/>
  <c r="T200" i="8"/>
  <c r="Z200" i="8" l="1"/>
  <c r="Z60" i="8" l="1"/>
  <c r="U73" i="8" l="1"/>
  <c r="U35" i="8" s="1"/>
  <c r="Z195" i="8" l="1"/>
  <c r="Z90" i="8" l="1"/>
  <c r="Z119" i="8"/>
  <c r="Z117" i="8"/>
  <c r="Z211" i="8"/>
  <c r="Z113" i="8"/>
  <c r="Z86" i="8"/>
  <c r="Z105" i="8"/>
  <c r="Z82" i="8"/>
  <c r="Z78" i="8"/>
  <c r="Z55" i="8"/>
  <c r="Z208" i="8"/>
  <c r="Z57" i="8"/>
  <c r="Z202" i="8"/>
  <c r="Z101" i="8"/>
  <c r="Z74" i="8"/>
  <c r="Z64" i="8"/>
  <c r="Z171" i="8" l="1"/>
  <c r="U27" i="8" l="1"/>
  <c r="U24" i="8" s="1"/>
  <c r="V27" i="8"/>
  <c r="V24" i="8" s="1"/>
  <c r="T27" i="8"/>
  <c r="T24" i="8" s="1"/>
  <c r="Z30" i="8" l="1"/>
  <c r="Z159" i="8"/>
  <c r="T73" i="8" l="1"/>
  <c r="X73" i="8"/>
  <c r="X35" i="8" s="1"/>
  <c r="W73" i="8"/>
  <c r="W35" i="8" s="1"/>
  <c r="Z216" i="8"/>
  <c r="T35" i="8" l="1"/>
  <c r="V73" i="8"/>
  <c r="V35" i="8" s="1"/>
  <c r="U70" i="8"/>
  <c r="Z35" i="8" l="1"/>
  <c r="Z73" i="8"/>
  <c r="Z53" i="8"/>
  <c r="Z205" i="8"/>
  <c r="Z109" i="8"/>
  <c r="Z66" i="8"/>
  <c r="T217" i="8"/>
  <c r="Z217" i="8"/>
  <c r="X197" i="8"/>
  <c r="W197" i="8"/>
  <c r="V197" i="8"/>
  <c r="U197" i="8"/>
  <c r="Z144" i="8"/>
  <c r="X98" i="8"/>
  <c r="W98" i="8"/>
  <c r="V98" i="8"/>
  <c r="U98" i="8"/>
  <c r="X97" i="8"/>
  <c r="W97" i="8"/>
  <c r="V97" i="8"/>
  <c r="U97" i="8"/>
  <c r="X72" i="8"/>
  <c r="W72" i="8"/>
  <c r="V72" i="8"/>
  <c r="U72" i="8"/>
  <c r="T72" i="8"/>
  <c r="X71" i="8"/>
  <c r="W71" i="8"/>
  <c r="V71" i="8"/>
  <c r="U71" i="8"/>
  <c r="T71" i="8"/>
  <c r="X70" i="8"/>
  <c r="W70" i="8"/>
  <c r="V70" i="8"/>
  <c r="X63" i="8"/>
  <c r="X34" i="8" s="1"/>
  <c r="W63" i="8"/>
  <c r="W34" i="8" s="1"/>
  <c r="V63" i="8"/>
  <c r="V34" i="8" s="1"/>
  <c r="U63" i="8"/>
  <c r="U34" i="8" s="1"/>
  <c r="T63" i="8"/>
  <c r="T34" i="8" s="1"/>
  <c r="X62" i="8"/>
  <c r="W62" i="8"/>
  <c r="U62" i="8"/>
  <c r="Z59" i="8"/>
  <c r="X52" i="8"/>
  <c r="X33" i="8" s="1"/>
  <c r="W52" i="8"/>
  <c r="W33" i="8" s="1"/>
  <c r="V52" i="8"/>
  <c r="V33" i="8" s="1"/>
  <c r="U52" i="8"/>
  <c r="U33" i="8" s="1"/>
  <c r="T52" i="8"/>
  <c r="T33" i="8" s="1"/>
  <c r="X51" i="8"/>
  <c r="W51" i="8"/>
  <c r="V51" i="8"/>
  <c r="U51" i="8"/>
  <c r="Z48" i="8"/>
  <c r="Z47" i="8"/>
  <c r="Z46" i="8"/>
  <c r="X45" i="8"/>
  <c r="W45" i="8"/>
  <c r="V45" i="8"/>
  <c r="U45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Z28" i="8" l="1"/>
  <c r="Z71" i="8"/>
  <c r="Z152" i="8"/>
  <c r="Z170" i="8"/>
  <c r="T98" i="8"/>
  <c r="T199" i="8"/>
  <c r="T62" i="8"/>
  <c r="Z62" i="8" s="1"/>
  <c r="Z45" i="8"/>
  <c r="T97" i="8"/>
  <c r="Z97" i="8" s="1"/>
  <c r="T70" i="8"/>
  <c r="Z70" i="8" s="1"/>
  <c r="T51" i="8"/>
  <c r="W18" i="8"/>
  <c r="X18" i="8" s="1"/>
  <c r="V16" i="8"/>
  <c r="W16" i="8" s="1"/>
  <c r="X16" i="8" s="1"/>
  <c r="W21" i="8"/>
  <c r="X21" i="8" s="1"/>
  <c r="Z17" i="8"/>
  <c r="Z20" i="8"/>
  <c r="Z19" i="8"/>
  <c r="Z22" i="8"/>
  <c r="Z199" i="8" l="1"/>
  <c r="T196" i="8"/>
  <c r="Z196" i="8" s="1"/>
  <c r="Z51" i="8"/>
  <c r="Z154" i="8"/>
  <c r="V15" i="8"/>
  <c r="Z153" i="8"/>
  <c r="U15" i="8"/>
  <c r="X15" i="8"/>
  <c r="W15" i="8"/>
  <c r="Z198" i="8"/>
  <c r="T197" i="8"/>
  <c r="Z197" i="8" s="1"/>
  <c r="Z18" i="8"/>
  <c r="Z21" i="8"/>
  <c r="Z16" i="8"/>
  <c r="Z169" i="8" l="1"/>
  <c r="Z151" i="8"/>
  <c r="T15" i="8" l="1"/>
  <c r="Z15" i="8" s="1"/>
</calcChain>
</file>

<file path=xl/sharedStrings.xml><?xml version="1.0" encoding="utf-8"?>
<sst xmlns="http://schemas.openxmlformats.org/spreadsheetml/2006/main" count="1439" uniqueCount="228">
  <si>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</si>
  <si>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</si>
  <si>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</si>
  <si>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</si>
  <si>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</si>
  <si>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</si>
  <si>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</si>
  <si>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</si>
  <si>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</si>
  <si>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</si>
  <si>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</si>
  <si>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</si>
  <si>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</si>
  <si>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</si>
  <si>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</si>
  <si>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</si>
  <si>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</si>
  <si>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</si>
  <si>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</si>
  <si>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</si>
  <si>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</si>
  <si>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</si>
  <si>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</si>
  <si>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</si>
  <si>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</si>
  <si>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</si>
  <si>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</si>
  <si>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</si>
  <si>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</si>
  <si>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</si>
  <si>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</si>
  <si>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</si>
  <si>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</si>
  <si>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</si>
  <si>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</si>
  <si>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</si>
  <si>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</si>
  <si>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</si>
  <si>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</si>
  <si>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</si>
  <si>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</si>
  <si>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</si>
  <si>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</si>
  <si>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</si>
  <si>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</si>
  <si>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</si>
  <si>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</si>
  <si>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</si>
  <si>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</si>
  <si>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</si>
  <si>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</si>
  <si>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</si>
  <si>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</si>
  <si>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</si>
  <si>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</si>
  <si>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</si>
  <si>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</si>
  <si>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</si>
  <si>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</si>
  <si>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</si>
  <si>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</si>
  <si>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</si>
  <si>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</si>
  <si>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</si>
  <si>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</si>
  <si>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</si>
  <si>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</si>
  <si>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</si>
  <si>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</si>
  <si>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</si>
  <si>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</si>
  <si>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</si>
  <si>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</si>
  <si>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</si>
  <si>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</si>
  <si>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</si>
  <si>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</si>
  <si>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</si>
  <si>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</si>
  <si>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</si>
  <si>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</si>
  <si>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</si>
  <si>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</si>
  <si>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</si>
  <si>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</si>
  <si>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</si>
  <si>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</si>
  <si>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</si>
  <si>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</si>
  <si>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</si>
  <si>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</si>
  <si>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</si>
  <si>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</si>
  <si>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</si>
  <si>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</si>
  <si>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</si>
  <si>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</si>
  <si>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</si>
  <si>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</si>
  <si>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</si>
  <si>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</si>
  <si>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</si>
  <si>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</si>
  <si>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</si>
  <si>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</si>
  <si>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</si>
  <si>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</si>
  <si>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</si>
  <si>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</si>
  <si>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</si>
  <si>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</si>
  <si>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</si>
  <si>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</si>
  <si>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</si>
  <si>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</si>
  <si>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</si>
  <si>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</si>
  <si>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</si>
  <si>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</si>
  <si>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</si>
  <si>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</si>
  <si>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</si>
  <si>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</si>
  <si>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</si>
  <si>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</si>
  <si>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</si>
  <si>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</si>
  <si>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</si>
  <si>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</si>
  <si>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</si>
  <si>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</si>
  <si>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</si>
  <si>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</si>
  <si>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</si>
  <si>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</si>
  <si>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</si>
  <si>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</si>
  <si>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</si>
  <si>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</si>
  <si>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</si>
  <si>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</si>
  <si>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</si>
  <si>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</si>
  <si>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</si>
  <si>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</si>
  <si>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</si>
  <si>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</si>
  <si>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</si>
  <si>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</si>
  <si>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</si>
  <si>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</si>
  <si>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</si>
  <si>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</si>
  <si>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</si>
  <si>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</si>
  <si>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</si>
  <si>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</si>
  <si>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</si>
  <si>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</si>
  <si>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</si>
  <si>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</si>
  <si>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</si>
  <si>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</si>
  <si>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</si>
  <si>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t>было 2159</t>
  </si>
  <si>
    <t>1,06</t>
  </si>
  <si>
    <t>33,9</t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</si>
  <si>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</si>
  <si>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</si>
  <si>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</si>
  <si>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</si>
  <si>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</si>
  <si>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</si>
  <si>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</si>
  <si>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</si>
  <si>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</si>
  <si>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</si>
  <si>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</si>
  <si>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</si>
  <si>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</si>
  <si>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</si>
  <si>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</si>
  <si>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</si>
  <si>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</si>
  <si>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</si>
  <si>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</si>
  <si>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</si>
  <si>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</si>
  <si>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</si>
  <si>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</si>
  <si>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Мероприятие 1.08 
</t>
    </r>
    <r>
      <rPr>
        <sz val="12"/>
        <rFont val="Times New Roman"/>
        <family val="1"/>
        <charset val="204"/>
      </rPr>
      <t>«Установка, демонтаж, содержание, переоборудование и ремонт детских и спортивных площадок»</t>
    </r>
  </si>
  <si>
    <r>
      <rPr>
        <b/>
        <sz val="12"/>
        <color theme="1"/>
        <rFont val="Times New Roman"/>
        <family val="1"/>
        <charset val="204"/>
      </rPr>
      <t xml:space="preserve">Показатель 3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</si>
  <si>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</si>
  <si>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6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</si>
  <si>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</si>
  <si>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9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</si>
  <si>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</si>
  <si>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12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</si>
  <si>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</si>
  <si>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15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</si>
  <si>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</si>
  <si>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</si>
  <si>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</si>
  <si>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</si>
  <si>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color theme="1"/>
        <rFont val="Times New Roman"/>
        <family val="1"/>
        <charset val="204"/>
      </rPr>
      <t>Показатель 14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</si>
  <si>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>Показатель 11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</si>
  <si>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8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</si>
  <si>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>Показатель 5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</si>
  <si>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</si>
  <si>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</si>
  <si>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</si>
  <si>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«Установка, демонтаж, содержание, переоборудование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</si>
  <si>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</si>
  <si>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r>
      <rPr>
        <b/>
        <sz val="12"/>
        <color theme="1"/>
        <rFont val="Times New Roman"/>
        <family val="1"/>
        <charset val="204"/>
      </rPr>
      <t>Показатель 2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</si>
  <si>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t>«Приложение 1</t>
  </si>
  <si>
    <t>».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</si>
  <si>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</si>
  <si>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</si>
  <si>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</si>
  <si>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</si>
  <si>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</si>
  <si>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</si>
  <si>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</si>
  <si>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сквера на ул. Можайского» 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</si>
  <si>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</si>
  <si>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</si>
  <si>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</si>
  <si>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t>Приложение  1
к постановлению Администрации города Твери
от  03.05. 2024 года №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</si>
</sst>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7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703125" defaultRowHeight="15.75" x14ac:dyDescent="0.25"/>
  <cols>
    <col min="1" max="17" width="2.7109375" style="8" customWidth="1"/>
    <col min="18" max="18" width="8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5" width="10.140625" style="7" customWidth="1"/>
    <col min="26" max="26" width="12" style="8" customWidth="1"/>
    <col min="27" max="27" width="7.28515625" style="7" customWidth="1"/>
    <col min="28" max="28" width="12.85546875" style="88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9.15" customHeight="1" x14ac:dyDescent="0.25">
      <c r="A1" s="147" t="s">
        <v>227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74"/>
      <c r="AC1" s="87"/>
      <c r="AD1" s="87"/>
      <c r="AE1" s="87"/>
    </row>
    <row r="2" spans="1:34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74"/>
      <c r="AC2" s="87"/>
      <c r="AD2" s="87"/>
      <c r="AE2" s="87"/>
    </row>
    <row r="3" spans="1:34" x14ac:dyDescent="0.25">
      <c r="A3" s="147" t="s">
        <v>214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87"/>
      <c r="AC3" s="87"/>
      <c r="AD3" s="87"/>
    </row>
    <row r="4" spans="1:34" x14ac:dyDescent="0.25">
      <c r="A4" s="147" t="s">
        <v>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9"/>
    </row>
    <row r="5" spans="1:34" x14ac:dyDescent="0.25">
      <c r="A5" s="147" t="s">
        <v>43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9"/>
    </row>
    <row r="6" spans="1:34" x14ac:dyDescent="0.25">
      <c r="A6" s="147" t="s">
        <v>183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</row>
    <row r="7" spans="1:3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0"/>
      <c r="S7" s="120"/>
      <c r="T7" s="120"/>
      <c r="U7" s="120"/>
      <c r="V7" s="11"/>
      <c r="W7" s="120"/>
      <c r="X7" s="162"/>
      <c r="Y7" s="162"/>
      <c r="Z7" s="162"/>
      <c r="AA7" s="162"/>
    </row>
    <row r="8" spans="1:34" ht="18.75" x14ac:dyDescent="0.25">
      <c r="A8" s="157" t="s">
        <v>12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9"/>
      <c r="AC8" s="12"/>
    </row>
    <row r="9" spans="1:34" ht="18.75" x14ac:dyDescent="0.25">
      <c r="A9" s="157" t="s">
        <v>184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</row>
    <row r="10" spans="1:34" x14ac:dyDescent="0.25">
      <c r="A10" s="158" t="s">
        <v>50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1:34" ht="9" customHeight="1" x14ac:dyDescent="0.25">
      <c r="V11" s="13"/>
    </row>
    <row r="12" spans="1:34" s="84" customFormat="1" ht="40.15" customHeight="1" x14ac:dyDescent="0.25">
      <c r="A12" s="159" t="s">
        <v>16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 t="s">
        <v>13</v>
      </c>
      <c r="S12" s="160" t="s">
        <v>33</v>
      </c>
      <c r="T12" s="160" t="s">
        <v>14</v>
      </c>
      <c r="U12" s="160"/>
      <c r="V12" s="160"/>
      <c r="W12" s="160"/>
      <c r="X12" s="160"/>
      <c r="Y12" s="160"/>
      <c r="Z12" s="161" t="s">
        <v>10</v>
      </c>
      <c r="AA12" s="161"/>
      <c r="AB12" s="9"/>
      <c r="AC12" s="9"/>
      <c r="AD12" s="9"/>
      <c r="AE12" s="9"/>
      <c r="AF12" s="9"/>
      <c r="AG12" s="9"/>
    </row>
    <row r="13" spans="1:34" s="84" customFormat="1" ht="51.6" customHeight="1" x14ac:dyDescent="0.25">
      <c r="A13" s="159" t="s">
        <v>29</v>
      </c>
      <c r="B13" s="159"/>
      <c r="C13" s="159"/>
      <c r="D13" s="159" t="s">
        <v>27</v>
      </c>
      <c r="E13" s="159"/>
      <c r="F13" s="159" t="s">
        <v>28</v>
      </c>
      <c r="G13" s="159"/>
      <c r="H13" s="159" t="s">
        <v>17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60"/>
      <c r="S13" s="160"/>
      <c r="T13" s="118">
        <v>2025</v>
      </c>
      <c r="U13" s="118">
        <v>2026</v>
      </c>
      <c r="V13" s="127">
        <v>2027</v>
      </c>
      <c r="W13" s="127">
        <v>2028</v>
      </c>
      <c r="X13" s="127">
        <v>2029</v>
      </c>
      <c r="Y13" s="118">
        <v>2030</v>
      </c>
      <c r="Z13" s="118" t="s">
        <v>11</v>
      </c>
      <c r="AA13" s="118" t="s">
        <v>30</v>
      </c>
      <c r="AB13" s="14"/>
      <c r="AC13" s="15"/>
      <c r="AD13" s="15"/>
      <c r="AE13" s="16"/>
      <c r="AF13" s="16"/>
      <c r="AG13" s="16"/>
    </row>
    <row r="14" spans="1:34" s="84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Y15" si="0">T29+T151+T196+T216</f>
        <v>342343.19999999995</v>
      </c>
      <c r="U15" s="24">
        <f t="shared" si="0"/>
        <v>342343.19999999995</v>
      </c>
      <c r="V15" s="24">
        <f t="shared" si="0"/>
        <v>308890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1920246.4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51</v>
      </c>
      <c r="S23" s="17"/>
      <c r="T23" s="36"/>
      <c r="U23" s="36"/>
      <c r="V23" s="36"/>
      <c r="W23" s="36"/>
      <c r="X23" s="36"/>
      <c r="Y23" s="36"/>
      <c r="Z23" s="36"/>
      <c r="AA23" s="119"/>
      <c r="AB23" s="81"/>
      <c r="AC23" s="38"/>
      <c r="AD23" s="38"/>
    </row>
    <row r="24" spans="1:35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52</v>
      </c>
      <c r="S24" s="41" t="s">
        <v>9</v>
      </c>
      <c r="T24" s="3">
        <f>(838.7+T30)/T27*100</f>
        <v>40.226718453617565</v>
      </c>
      <c r="U24" s="3">
        <f>(838.7+T30+U30)/U27*100</f>
        <v>42.575196459217779</v>
      </c>
      <c r="V24" s="3">
        <f>(838.7+T30+U30+V30)/V27*100</f>
        <v>44.833348387679528</v>
      </c>
      <c r="W24" s="3">
        <f>(838.7+T30+U30+V30+W30)/W27*100</f>
        <v>47.091500316141278</v>
      </c>
      <c r="X24" s="3">
        <f>(838.7+T30+U30+V30+W30+X30)/X27*100</f>
        <v>49.349652244603021</v>
      </c>
      <c r="Y24" s="3">
        <f>(838.7+T30+U30+V30+W30+X30+Y30)/Y27*100</f>
        <v>51.607804173064778</v>
      </c>
      <c r="Z24" s="6">
        <f>Y24</f>
        <v>51.607804173064778</v>
      </c>
      <c r="AA24" s="118">
        <v>2030</v>
      </c>
      <c r="AB24" s="33" t="s">
        <v>166</v>
      </c>
    </row>
    <row r="25" spans="1:35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53</v>
      </c>
      <c r="S25" s="41" t="s">
        <v>9</v>
      </c>
      <c r="T25" s="3">
        <f>(1065+T152)/2947*100</f>
        <v>36.27417712928402</v>
      </c>
      <c r="U25" s="3">
        <f>(1065+U152+T152)/2947*100</f>
        <v>36.409908381404819</v>
      </c>
      <c r="V25" s="3">
        <f>(1065+V152+U152+T152)/2947*100</f>
        <v>36.61350525958602</v>
      </c>
      <c r="W25" s="3">
        <f>(1065+W152+V152+U152++T152)/2947*100</f>
        <v>36.817102137767222</v>
      </c>
      <c r="X25" s="3">
        <f>(1065+X152+W152+V152++U152++T152)/2947*100</f>
        <v>37.020699015948423</v>
      </c>
      <c r="Y25" s="3">
        <f>(1065+Y152+X152+W152++V152++U152++T152)/2947*100</f>
        <v>37.224295894129625</v>
      </c>
      <c r="Z25" s="6">
        <f>Y25</f>
        <v>37.224295894129625</v>
      </c>
      <c r="AA25" s="118">
        <v>2030</v>
      </c>
      <c r="AB25" s="42">
        <v>39.4</v>
      </c>
      <c r="AC25" s="43"/>
      <c r="AD25" s="43"/>
      <c r="AE25" s="12"/>
    </row>
    <row r="26" spans="1:35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54</v>
      </c>
      <c r="S26" s="41" t="s">
        <v>34</v>
      </c>
      <c r="T26" s="109">
        <f>ROUND(T30/424.9,2)</f>
        <v>0.12</v>
      </c>
      <c r="U26" s="109">
        <f>ROUND(U30/424.9,2)</f>
        <v>0.12</v>
      </c>
      <c r="V26" s="109">
        <f t="shared" ref="V26:Y26" si="5">ROUND(V30/424.9,2)</f>
        <v>0.12</v>
      </c>
      <c r="W26" s="109">
        <f t="shared" si="5"/>
        <v>0.12</v>
      </c>
      <c r="X26" s="109">
        <f t="shared" si="5"/>
        <v>0.12</v>
      </c>
      <c r="Y26" s="109">
        <f t="shared" si="5"/>
        <v>0.12</v>
      </c>
      <c r="Z26" s="138">
        <f>SUM(T26:Y26)</f>
        <v>0.72</v>
      </c>
      <c r="AA26" s="118">
        <v>2030</v>
      </c>
      <c r="AB26" s="33" t="s">
        <v>165</v>
      </c>
    </row>
    <row r="27" spans="1:35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8" t="s">
        <v>55</v>
      </c>
      <c r="S27" s="118" t="s">
        <v>46</v>
      </c>
      <c r="T27" s="3">
        <f>T121</f>
        <v>2214.1999999999998</v>
      </c>
      <c r="U27" s="3">
        <f t="shared" ref="U27:Y27" si="6">U121</f>
        <v>2214.1999999999998</v>
      </c>
      <c r="V27" s="3">
        <f t="shared" si="6"/>
        <v>2214.1999999999998</v>
      </c>
      <c r="W27" s="3">
        <f>W121</f>
        <v>2214.1999999999998</v>
      </c>
      <c r="X27" s="3">
        <f t="shared" si="6"/>
        <v>2214.1999999999998</v>
      </c>
      <c r="Y27" s="3">
        <f t="shared" si="6"/>
        <v>2214.1999999999998</v>
      </c>
      <c r="Z27" s="5">
        <f>Y27</f>
        <v>2214.1999999999998</v>
      </c>
      <c r="AA27" s="118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7.25" hidden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56</v>
      </c>
      <c r="S28" s="118" t="s">
        <v>45</v>
      </c>
      <c r="T28" s="44" t="e">
        <f>#REF!</f>
        <v>#REF!</v>
      </c>
      <c r="U28" s="44" t="e">
        <f>#REF!</f>
        <v>#REF!</v>
      </c>
      <c r="V28" s="44" t="e">
        <f>#REF!</f>
        <v>#REF!</v>
      </c>
      <c r="W28" s="44" t="e">
        <f>#REF!</f>
        <v>#REF!</v>
      </c>
      <c r="X28" s="44" t="e">
        <f>#REF!</f>
        <v>#REF!</v>
      </c>
      <c r="Y28" s="44" t="e">
        <f>#REF!</f>
        <v>#REF!</v>
      </c>
      <c r="Z28" s="49" t="e">
        <f>SUM(T28:Y28)</f>
        <v>#REF!</v>
      </c>
      <c r="AA28" s="118">
        <v>2030</v>
      </c>
      <c r="AB28" s="33" t="s">
        <v>164</v>
      </c>
    </row>
    <row r="29" spans="1:35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14" t="s">
        <v>120</v>
      </c>
      <c r="T29" s="113">
        <f>T45+T51+T62+T70+T92+T97+T117+T119+T144+T38+T134+T146</f>
        <v>289320.09999999998</v>
      </c>
      <c r="U29" s="113">
        <f t="shared" ref="U29:Y29" si="7">U45+U51+U62+U70+U92+U97+U117+U119+U144+U38+U134+U146</f>
        <v>289320.09999999998</v>
      </c>
      <c r="V29" s="113">
        <f t="shared" si="7"/>
        <v>269276</v>
      </c>
      <c r="W29" s="113">
        <f t="shared" si="7"/>
        <v>269276</v>
      </c>
      <c r="X29" s="113">
        <f t="shared" si="7"/>
        <v>269276</v>
      </c>
      <c r="Y29" s="113">
        <f t="shared" si="7"/>
        <v>269276</v>
      </c>
      <c r="Z29" s="113">
        <f>SUM(T29:Y29)</f>
        <v>1655744.2</v>
      </c>
      <c r="AA29" s="114">
        <v>2030</v>
      </c>
      <c r="AB29" s="95"/>
    </row>
    <row r="30" spans="1:35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57</v>
      </c>
      <c r="S30" s="118" t="s">
        <v>46</v>
      </c>
      <c r="T30" s="4">
        <f>T40+T150</f>
        <v>52</v>
      </c>
      <c r="U30" s="4">
        <f t="shared" ref="U30:Y30" si="8">U40+U150</f>
        <v>52</v>
      </c>
      <c r="V30" s="4">
        <f t="shared" si="8"/>
        <v>50</v>
      </c>
      <c r="W30" s="4">
        <f t="shared" si="8"/>
        <v>50</v>
      </c>
      <c r="X30" s="4">
        <f t="shared" si="8"/>
        <v>50</v>
      </c>
      <c r="Y30" s="4">
        <f t="shared" si="8"/>
        <v>50</v>
      </c>
      <c r="Z30" s="5">
        <f>SUM(T30:Y30)</f>
        <v>304</v>
      </c>
      <c r="AA30" s="118">
        <v>2030</v>
      </c>
      <c r="AB30" s="33"/>
    </row>
    <row r="31" spans="1:35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58</v>
      </c>
      <c r="S31" s="41" t="s">
        <v>38</v>
      </c>
      <c r="T31" s="2">
        <f>T39+T149</f>
        <v>3</v>
      </c>
      <c r="U31" s="2">
        <f t="shared" ref="U31:Y31" si="9">U39+U149</f>
        <v>3</v>
      </c>
      <c r="V31" s="2">
        <f t="shared" si="9"/>
        <v>2</v>
      </c>
      <c r="W31" s="2">
        <f t="shared" si="9"/>
        <v>2</v>
      </c>
      <c r="X31" s="2">
        <f t="shared" si="9"/>
        <v>2</v>
      </c>
      <c r="Y31" s="2">
        <f t="shared" si="9"/>
        <v>2</v>
      </c>
      <c r="Z31" s="45">
        <f>SUM(T31:Y31)</f>
        <v>14</v>
      </c>
      <c r="AA31" s="118">
        <v>2030</v>
      </c>
      <c r="AB31" s="33"/>
      <c r="AC31" s="50"/>
    </row>
    <row r="32" spans="1:35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210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3">
        <v>100</v>
      </c>
      <c r="AA32" s="118">
        <v>2030</v>
      </c>
      <c r="AB32" s="33"/>
      <c r="AC32" s="50"/>
    </row>
    <row r="33" spans="1:30" ht="31.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185</v>
      </c>
      <c r="S33" s="118" t="s">
        <v>38</v>
      </c>
      <c r="T33" s="44">
        <f t="shared" ref="T33:X33" si="10">T52</f>
        <v>9</v>
      </c>
      <c r="U33" s="44">
        <f t="shared" si="10"/>
        <v>9</v>
      </c>
      <c r="V33" s="44">
        <f t="shared" si="10"/>
        <v>9</v>
      </c>
      <c r="W33" s="44">
        <f t="shared" si="10"/>
        <v>9</v>
      </c>
      <c r="X33" s="44">
        <f t="shared" si="10"/>
        <v>9</v>
      </c>
      <c r="Y33" s="44">
        <f t="shared" ref="Y33" si="11">Y52</f>
        <v>9</v>
      </c>
      <c r="Z33" s="49">
        <v>9</v>
      </c>
      <c r="AA33" s="118">
        <v>2030</v>
      </c>
      <c r="AB33" s="33"/>
    </row>
    <row r="34" spans="1:30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8" t="s">
        <v>186</v>
      </c>
      <c r="S34" s="118" t="s">
        <v>38</v>
      </c>
      <c r="T34" s="44">
        <f t="shared" ref="T34:X34" si="12">T63</f>
        <v>20</v>
      </c>
      <c r="U34" s="2">
        <f t="shared" si="12"/>
        <v>20</v>
      </c>
      <c r="V34" s="2">
        <f t="shared" si="12"/>
        <v>20</v>
      </c>
      <c r="W34" s="2">
        <f t="shared" si="12"/>
        <v>20</v>
      </c>
      <c r="X34" s="2">
        <f t="shared" si="12"/>
        <v>20</v>
      </c>
      <c r="Y34" s="2">
        <f t="shared" ref="Y34" si="13">Y63</f>
        <v>20</v>
      </c>
      <c r="Z34" s="49">
        <v>20</v>
      </c>
      <c r="AA34" s="118">
        <v>2030</v>
      </c>
      <c r="AB34" s="33"/>
    </row>
    <row r="35" spans="1:30" s="51" customFormat="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187</v>
      </c>
      <c r="S35" s="41" t="s">
        <v>38</v>
      </c>
      <c r="T35" s="44">
        <f>T73</f>
        <v>36</v>
      </c>
      <c r="U35" s="44">
        <f>U73</f>
        <v>36</v>
      </c>
      <c r="V35" s="44">
        <f t="shared" ref="V35:X35" si="14">V73</f>
        <v>36</v>
      </c>
      <c r="W35" s="44">
        <f t="shared" si="14"/>
        <v>36</v>
      </c>
      <c r="X35" s="44">
        <f t="shared" si="14"/>
        <v>36</v>
      </c>
      <c r="Y35" s="44">
        <f t="shared" ref="Y35" si="15">Y73</f>
        <v>36</v>
      </c>
      <c r="Z35" s="49">
        <f>SUM(T35:Y35)</f>
        <v>216</v>
      </c>
      <c r="AA35" s="118">
        <v>2030</v>
      </c>
      <c r="AB35" s="95"/>
      <c r="AC35" s="50"/>
    </row>
    <row r="36" spans="1:30" s="51" customFormat="1" ht="45.7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117" t="s">
        <v>59</v>
      </c>
      <c r="S36" s="55" t="s">
        <v>39</v>
      </c>
      <c r="T36" s="56">
        <v>1</v>
      </c>
      <c r="U36" s="56">
        <v>1</v>
      </c>
      <c r="V36" s="56">
        <v>1</v>
      </c>
      <c r="W36" s="56">
        <v>1</v>
      </c>
      <c r="X36" s="56">
        <v>1</v>
      </c>
      <c r="Y36" s="56">
        <v>1</v>
      </c>
      <c r="Z36" s="57">
        <v>1</v>
      </c>
      <c r="AA36" s="58">
        <v>2030</v>
      </c>
      <c r="AB36" s="33"/>
      <c r="AC36" s="50"/>
    </row>
    <row r="37" spans="1:30" ht="31.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 t="s">
        <v>60</v>
      </c>
      <c r="S37" s="41" t="s">
        <v>38</v>
      </c>
      <c r="T37" s="44">
        <v>5</v>
      </c>
      <c r="U37" s="44">
        <v>5</v>
      </c>
      <c r="V37" s="44">
        <v>5</v>
      </c>
      <c r="W37" s="44">
        <v>5</v>
      </c>
      <c r="X37" s="44">
        <v>5</v>
      </c>
      <c r="Y37" s="44">
        <v>5</v>
      </c>
      <c r="Z37" s="49">
        <f t="shared" ref="Z37:Z42" si="16">SUM(T37:Y37)</f>
        <v>30</v>
      </c>
      <c r="AA37" s="118">
        <v>2030</v>
      </c>
      <c r="AB37" s="103"/>
      <c r="AC37" s="87"/>
      <c r="AD37" s="8"/>
    </row>
    <row r="38" spans="1:30" ht="47.25" x14ac:dyDescent="0.25">
      <c r="A38" s="54" t="s">
        <v>18</v>
      </c>
      <c r="B38" s="54" t="s">
        <v>24</v>
      </c>
      <c r="C38" s="54" t="s">
        <v>22</v>
      </c>
      <c r="D38" s="54" t="s">
        <v>18</v>
      </c>
      <c r="E38" s="54" t="s">
        <v>21</v>
      </c>
      <c r="F38" s="54" t="s">
        <v>18</v>
      </c>
      <c r="G38" s="54" t="s">
        <v>22</v>
      </c>
      <c r="H38" s="54" t="s">
        <v>19</v>
      </c>
      <c r="I38" s="54" t="s">
        <v>24</v>
      </c>
      <c r="J38" s="54" t="s">
        <v>18</v>
      </c>
      <c r="K38" s="54" t="s">
        <v>123</v>
      </c>
      <c r="L38" s="54" t="s">
        <v>20</v>
      </c>
      <c r="M38" s="54" t="s">
        <v>21</v>
      </c>
      <c r="N38" s="54" t="s">
        <v>21</v>
      </c>
      <c r="O38" s="54" t="s">
        <v>21</v>
      </c>
      <c r="P38" s="54" t="s">
        <v>21</v>
      </c>
      <c r="Q38" s="54" t="s">
        <v>19</v>
      </c>
      <c r="R38" s="124" t="s">
        <v>168</v>
      </c>
      <c r="S38" s="123" t="s">
        <v>0</v>
      </c>
      <c r="T38" s="59">
        <v>10000</v>
      </c>
      <c r="U38" s="59">
        <v>10000</v>
      </c>
      <c r="V38" s="59">
        <v>5000</v>
      </c>
      <c r="W38" s="59">
        <v>5000</v>
      </c>
      <c r="X38" s="59">
        <v>5000</v>
      </c>
      <c r="Y38" s="59">
        <v>5000</v>
      </c>
      <c r="Z38" s="59">
        <f t="shared" si="16"/>
        <v>40000</v>
      </c>
      <c r="AA38" s="58">
        <v>2030</v>
      </c>
      <c r="AC38" s="89"/>
      <c r="AD38" s="89"/>
    </row>
    <row r="39" spans="1:30" ht="31.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61" t="s">
        <v>61</v>
      </c>
      <c r="S39" s="62" t="s">
        <v>38</v>
      </c>
      <c r="T39" s="2">
        <v>2</v>
      </c>
      <c r="U39" s="2">
        <v>2</v>
      </c>
      <c r="V39" s="2">
        <v>2</v>
      </c>
      <c r="W39" s="2">
        <v>2</v>
      </c>
      <c r="X39" s="2">
        <v>2</v>
      </c>
      <c r="Y39" s="2">
        <v>2</v>
      </c>
      <c r="Z39" s="49">
        <f t="shared" si="16"/>
        <v>12</v>
      </c>
      <c r="AA39" s="118">
        <v>2030</v>
      </c>
      <c r="AC39" s="89"/>
      <c r="AD39" s="89"/>
    </row>
    <row r="40" spans="1:30" ht="31.1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61" t="s">
        <v>62</v>
      </c>
      <c r="S40" s="62" t="s">
        <v>46</v>
      </c>
      <c r="T40" s="4">
        <v>50</v>
      </c>
      <c r="U40" s="4">
        <v>50</v>
      </c>
      <c r="V40" s="4">
        <v>50</v>
      </c>
      <c r="W40" s="4">
        <v>50</v>
      </c>
      <c r="X40" s="4">
        <v>50</v>
      </c>
      <c r="Y40" s="4">
        <v>50</v>
      </c>
      <c r="Z40" s="6">
        <f t="shared" si="16"/>
        <v>300</v>
      </c>
      <c r="AA40" s="127">
        <v>2030</v>
      </c>
      <c r="AC40" s="89"/>
      <c r="AD40" s="89"/>
    </row>
    <row r="41" spans="1:30" ht="78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61" t="s">
        <v>188</v>
      </c>
      <c r="S41" s="62" t="s">
        <v>38</v>
      </c>
      <c r="T41" s="44">
        <v>4</v>
      </c>
      <c r="U41" s="44">
        <v>4</v>
      </c>
      <c r="V41" s="44">
        <v>4</v>
      </c>
      <c r="W41" s="44">
        <v>4</v>
      </c>
      <c r="X41" s="44">
        <v>4</v>
      </c>
      <c r="Y41" s="44">
        <v>4</v>
      </c>
      <c r="Z41" s="49">
        <f t="shared" si="16"/>
        <v>24</v>
      </c>
      <c r="AA41" s="41">
        <v>2030</v>
      </c>
      <c r="AC41" s="89"/>
      <c r="AD41" s="89"/>
    </row>
    <row r="42" spans="1:30" ht="63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40" t="s">
        <v>189</v>
      </c>
      <c r="S42" s="62" t="s">
        <v>38</v>
      </c>
      <c r="T42" s="44">
        <v>12</v>
      </c>
      <c r="U42" s="44">
        <v>12</v>
      </c>
      <c r="V42" s="44">
        <v>12</v>
      </c>
      <c r="W42" s="44">
        <v>12</v>
      </c>
      <c r="X42" s="44">
        <v>12</v>
      </c>
      <c r="Y42" s="44">
        <v>12</v>
      </c>
      <c r="Z42" s="49">
        <f t="shared" si="16"/>
        <v>72</v>
      </c>
      <c r="AA42" s="41">
        <v>2030</v>
      </c>
      <c r="AC42" s="89"/>
      <c r="AD42" s="89"/>
    </row>
    <row r="43" spans="1:30" ht="47.25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117" t="s">
        <v>63</v>
      </c>
      <c r="S43" s="55" t="s">
        <v>39</v>
      </c>
      <c r="T43" s="56">
        <v>1</v>
      </c>
      <c r="U43" s="56">
        <v>1</v>
      </c>
      <c r="V43" s="56">
        <v>1</v>
      </c>
      <c r="W43" s="56">
        <v>1</v>
      </c>
      <c r="X43" s="56">
        <v>1</v>
      </c>
      <c r="Y43" s="56">
        <v>1</v>
      </c>
      <c r="Z43" s="57">
        <v>1</v>
      </c>
      <c r="AA43" s="58">
        <v>2030</v>
      </c>
      <c r="AB43" s="33"/>
      <c r="AC43" s="89"/>
      <c r="AD43" s="89"/>
    </row>
    <row r="44" spans="1:30" s="51" customFormat="1" ht="31.5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0" t="s">
        <v>64</v>
      </c>
      <c r="S44" s="52" t="s">
        <v>38</v>
      </c>
      <c r="T44" s="44">
        <v>1</v>
      </c>
      <c r="U44" s="44">
        <v>1</v>
      </c>
      <c r="V44" s="44">
        <v>1</v>
      </c>
      <c r="W44" s="44">
        <v>1</v>
      </c>
      <c r="X44" s="44">
        <v>1</v>
      </c>
      <c r="Y44" s="44">
        <v>1</v>
      </c>
      <c r="Z44" s="45">
        <f>SUM(T44:Y44)</f>
        <v>6</v>
      </c>
      <c r="AA44" s="41">
        <v>2030</v>
      </c>
      <c r="AB44" s="33"/>
      <c r="AC44" s="50"/>
    </row>
    <row r="45" spans="1:30" ht="24.6" hidden="1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152" t="s">
        <v>65</v>
      </c>
      <c r="S45" s="63" t="s">
        <v>0</v>
      </c>
      <c r="T45" s="1"/>
      <c r="U45" s="1">
        <f t="shared" ref="U45:Y45" si="17">U47</f>
        <v>0</v>
      </c>
      <c r="V45" s="1">
        <f t="shared" si="17"/>
        <v>0</v>
      </c>
      <c r="W45" s="1">
        <f t="shared" si="17"/>
        <v>0</v>
      </c>
      <c r="X45" s="1">
        <f t="shared" si="17"/>
        <v>0</v>
      </c>
      <c r="Y45" s="1">
        <f t="shared" si="17"/>
        <v>0</v>
      </c>
      <c r="Z45" s="59" t="e">
        <f>T45+U45+V45+W45+X45+#REF!</f>
        <v>#REF!</v>
      </c>
      <c r="AA45" s="58">
        <v>2018</v>
      </c>
    </row>
    <row r="46" spans="1:30" ht="22.15" hidden="1" customHeight="1" x14ac:dyDescent="0.25">
      <c r="A46" s="54" t="s">
        <v>18</v>
      </c>
      <c r="B46" s="54" t="s">
        <v>18</v>
      </c>
      <c r="C46" s="54" t="s">
        <v>23</v>
      </c>
      <c r="D46" s="54" t="s">
        <v>18</v>
      </c>
      <c r="E46" s="54" t="s">
        <v>21</v>
      </c>
      <c r="F46" s="54" t="s">
        <v>18</v>
      </c>
      <c r="G46" s="54" t="s">
        <v>22</v>
      </c>
      <c r="H46" s="54" t="s">
        <v>19</v>
      </c>
      <c r="I46" s="54" t="s">
        <v>24</v>
      </c>
      <c r="J46" s="54" t="s">
        <v>18</v>
      </c>
      <c r="K46" s="54" t="s">
        <v>18</v>
      </c>
      <c r="L46" s="54" t="s">
        <v>19</v>
      </c>
      <c r="M46" s="54" t="s">
        <v>18</v>
      </c>
      <c r="N46" s="54" t="s">
        <v>18</v>
      </c>
      <c r="O46" s="54" t="s">
        <v>18</v>
      </c>
      <c r="P46" s="54" t="s">
        <v>18</v>
      </c>
      <c r="Q46" s="54" t="s">
        <v>18</v>
      </c>
      <c r="R46" s="153"/>
      <c r="S46" s="55" t="s">
        <v>0</v>
      </c>
      <c r="T46" s="1"/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59" t="e">
        <f>T46+U46+V46+W46+X46+#REF!</f>
        <v>#REF!</v>
      </c>
      <c r="AA46" s="58">
        <v>2018</v>
      </c>
    </row>
    <row r="47" spans="1:30" ht="20.45" hidden="1" customHeight="1" x14ac:dyDescent="0.25">
      <c r="A47" s="54" t="s">
        <v>18</v>
      </c>
      <c r="B47" s="54" t="s">
        <v>18</v>
      </c>
      <c r="C47" s="54" t="s">
        <v>23</v>
      </c>
      <c r="D47" s="54" t="s">
        <v>18</v>
      </c>
      <c r="E47" s="54" t="s">
        <v>21</v>
      </c>
      <c r="F47" s="54" t="s">
        <v>18</v>
      </c>
      <c r="G47" s="54" t="s">
        <v>22</v>
      </c>
      <c r="H47" s="54" t="s">
        <v>19</v>
      </c>
      <c r="I47" s="54" t="s">
        <v>24</v>
      </c>
      <c r="J47" s="54" t="s">
        <v>18</v>
      </c>
      <c r="K47" s="54" t="s">
        <v>18</v>
      </c>
      <c r="L47" s="54" t="s">
        <v>19</v>
      </c>
      <c r="M47" s="54" t="s">
        <v>19</v>
      </c>
      <c r="N47" s="54" t="s">
        <v>18</v>
      </c>
      <c r="O47" s="54" t="s">
        <v>23</v>
      </c>
      <c r="P47" s="54" t="s">
        <v>19</v>
      </c>
      <c r="Q47" s="54" t="s">
        <v>41</v>
      </c>
      <c r="R47" s="153"/>
      <c r="S47" s="63" t="s">
        <v>0</v>
      </c>
      <c r="T47" s="1"/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59" t="e">
        <f>T47+U47+V47+W47+X47+#REF!</f>
        <v>#REF!</v>
      </c>
      <c r="AA47" s="58">
        <v>2018</v>
      </c>
    </row>
    <row r="48" spans="1:30" ht="21" hidden="1" customHeight="1" x14ac:dyDescent="0.25">
      <c r="A48" s="54" t="s">
        <v>18</v>
      </c>
      <c r="B48" s="54" t="s">
        <v>18</v>
      </c>
      <c r="C48" s="54" t="s">
        <v>23</v>
      </c>
      <c r="D48" s="54" t="s">
        <v>18</v>
      </c>
      <c r="E48" s="54" t="s">
        <v>21</v>
      </c>
      <c r="F48" s="54" t="s">
        <v>18</v>
      </c>
      <c r="G48" s="54" t="s">
        <v>22</v>
      </c>
      <c r="H48" s="54" t="s">
        <v>19</v>
      </c>
      <c r="I48" s="54" t="s">
        <v>24</v>
      </c>
      <c r="J48" s="54" t="s">
        <v>18</v>
      </c>
      <c r="K48" s="54" t="s">
        <v>18</v>
      </c>
      <c r="L48" s="54" t="s">
        <v>19</v>
      </c>
      <c r="M48" s="54" t="s">
        <v>37</v>
      </c>
      <c r="N48" s="54" t="s">
        <v>18</v>
      </c>
      <c r="O48" s="54" t="s">
        <v>23</v>
      </c>
      <c r="P48" s="54" t="s">
        <v>19</v>
      </c>
      <c r="Q48" s="54" t="s">
        <v>42</v>
      </c>
      <c r="R48" s="153"/>
      <c r="S48" s="63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9" t="e">
        <f>T48+U48+V48+W48+X48+#REF!</f>
        <v>#REF!</v>
      </c>
      <c r="AA48" s="57">
        <v>2018</v>
      </c>
    </row>
    <row r="49" spans="1:33" ht="36" hidden="1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66</v>
      </c>
      <c r="S49" s="41" t="s">
        <v>45</v>
      </c>
      <c r="T49" s="44"/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9"/>
      <c r="AA49" s="2">
        <v>2018</v>
      </c>
      <c r="AC49" s="89"/>
      <c r="AD49" s="89"/>
    </row>
    <row r="50" spans="1:33" ht="41.45" hidden="1" customHeight="1" x14ac:dyDescent="0.25">
      <c r="A50" s="3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64" t="s">
        <v>67</v>
      </c>
      <c r="S50" s="65" t="s">
        <v>9</v>
      </c>
      <c r="T50" s="66">
        <v>100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7">
        <v>100</v>
      </c>
      <c r="AA50" s="23">
        <v>2023</v>
      </c>
      <c r="AB50" s="97"/>
      <c r="AC50" s="87"/>
    </row>
    <row r="51" spans="1:33" ht="31.5" x14ac:dyDescent="0.25">
      <c r="A51" s="54"/>
      <c r="B51" s="54"/>
      <c r="C51" s="54"/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40</v>
      </c>
      <c r="N51" s="54" t="s">
        <v>40</v>
      </c>
      <c r="O51" s="54" t="s">
        <v>40</v>
      </c>
      <c r="P51" s="54" t="s">
        <v>40</v>
      </c>
      <c r="Q51" s="54" t="s">
        <v>40</v>
      </c>
      <c r="R51" s="68" t="s">
        <v>68</v>
      </c>
      <c r="S51" s="58" t="s">
        <v>0</v>
      </c>
      <c r="T51" s="59">
        <f t="shared" ref="T51:X51" si="18">T53+T55+T60+T57</f>
        <v>3940</v>
      </c>
      <c r="U51" s="59">
        <f t="shared" si="18"/>
        <v>3940</v>
      </c>
      <c r="V51" s="59">
        <f t="shared" si="18"/>
        <v>3940</v>
      </c>
      <c r="W51" s="59">
        <f t="shared" si="18"/>
        <v>3940</v>
      </c>
      <c r="X51" s="59">
        <f t="shared" si="18"/>
        <v>3940</v>
      </c>
      <c r="Y51" s="59">
        <f t="shared" ref="Y51" si="19">Y53+Y55+Y60+Y57</f>
        <v>3940</v>
      </c>
      <c r="Z51" s="59">
        <f>SUM(T51:Y51)</f>
        <v>23640</v>
      </c>
      <c r="AA51" s="58">
        <v>2030</v>
      </c>
      <c r="AB51" s="102"/>
    </row>
    <row r="52" spans="1:33" ht="31.5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61" t="s">
        <v>69</v>
      </c>
      <c r="S52" s="118" t="s">
        <v>38</v>
      </c>
      <c r="T52" s="2">
        <f t="shared" ref="T52:X52" si="20">T54+T56+T58+T61</f>
        <v>9</v>
      </c>
      <c r="U52" s="2">
        <f t="shared" si="20"/>
        <v>9</v>
      </c>
      <c r="V52" s="2">
        <f t="shared" si="20"/>
        <v>9</v>
      </c>
      <c r="W52" s="2">
        <f t="shared" si="20"/>
        <v>9</v>
      </c>
      <c r="X52" s="2">
        <f t="shared" si="20"/>
        <v>9</v>
      </c>
      <c r="Y52" s="2">
        <f t="shared" ref="Y52" si="21">Y54+Y56+Y58+Y61</f>
        <v>9</v>
      </c>
      <c r="Z52" s="49">
        <f>Y52</f>
        <v>9</v>
      </c>
      <c r="AA52" s="41">
        <v>2030</v>
      </c>
      <c r="AB52" s="106"/>
      <c r="AC52" s="90"/>
      <c r="AD52" s="98"/>
      <c r="AE52" s="91"/>
      <c r="AF52" s="98"/>
      <c r="AG52" s="91"/>
    </row>
    <row r="53" spans="1:33" s="71" customFormat="1" ht="31.5" x14ac:dyDescent="0.25">
      <c r="A53" s="54" t="s">
        <v>18</v>
      </c>
      <c r="B53" s="54" t="s">
        <v>18</v>
      </c>
      <c r="C53" s="54" t="s">
        <v>22</v>
      </c>
      <c r="D53" s="54" t="s">
        <v>18</v>
      </c>
      <c r="E53" s="54" t="s">
        <v>21</v>
      </c>
      <c r="F53" s="54" t="s">
        <v>18</v>
      </c>
      <c r="G53" s="54" t="s">
        <v>22</v>
      </c>
      <c r="H53" s="54" t="s">
        <v>19</v>
      </c>
      <c r="I53" s="54" t="s">
        <v>24</v>
      </c>
      <c r="J53" s="54" t="s">
        <v>18</v>
      </c>
      <c r="K53" s="54" t="s">
        <v>18</v>
      </c>
      <c r="L53" s="54" t="s">
        <v>19</v>
      </c>
      <c r="M53" s="54" t="s">
        <v>40</v>
      </c>
      <c r="N53" s="54" t="s">
        <v>40</v>
      </c>
      <c r="O53" s="54" t="s">
        <v>40</v>
      </c>
      <c r="P53" s="54" t="s">
        <v>40</v>
      </c>
      <c r="Q53" s="54" t="s">
        <v>40</v>
      </c>
      <c r="R53" s="69" t="s">
        <v>70</v>
      </c>
      <c r="S53" s="55" t="s">
        <v>0</v>
      </c>
      <c r="T53" s="1">
        <v>700</v>
      </c>
      <c r="U53" s="1">
        <v>700</v>
      </c>
      <c r="V53" s="1">
        <v>700</v>
      </c>
      <c r="W53" s="1">
        <v>700</v>
      </c>
      <c r="X53" s="1">
        <v>700</v>
      </c>
      <c r="Y53" s="1">
        <v>700</v>
      </c>
      <c r="Z53" s="59">
        <f>SUM(T53:Y53)</f>
        <v>4200</v>
      </c>
      <c r="AA53" s="58">
        <v>2030</v>
      </c>
      <c r="AB53" s="100"/>
      <c r="AC53" s="70"/>
      <c r="AD53" s="70"/>
    </row>
    <row r="54" spans="1:33" s="51" customFormat="1" ht="31.5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8" t="s">
        <v>71</v>
      </c>
      <c r="S54" s="41" t="s">
        <v>38</v>
      </c>
      <c r="T54" s="2">
        <v>2</v>
      </c>
      <c r="U54" s="2">
        <v>2</v>
      </c>
      <c r="V54" s="2">
        <v>2</v>
      </c>
      <c r="W54" s="2">
        <v>2</v>
      </c>
      <c r="X54" s="2">
        <v>2</v>
      </c>
      <c r="Y54" s="2">
        <v>2</v>
      </c>
      <c r="Z54" s="45">
        <v>2</v>
      </c>
      <c r="AA54" s="41">
        <v>2030</v>
      </c>
      <c r="AB54" s="106"/>
      <c r="AC54" s="90"/>
      <c r="AD54" s="90"/>
    </row>
    <row r="55" spans="1:33" s="71" customFormat="1" ht="31.5" x14ac:dyDescent="0.25">
      <c r="A55" s="54" t="s">
        <v>18</v>
      </c>
      <c r="B55" s="54" t="s">
        <v>18</v>
      </c>
      <c r="C55" s="54" t="s">
        <v>24</v>
      </c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40</v>
      </c>
      <c r="N55" s="54" t="s">
        <v>40</v>
      </c>
      <c r="O55" s="54" t="s">
        <v>40</v>
      </c>
      <c r="P55" s="54" t="s">
        <v>40</v>
      </c>
      <c r="Q55" s="54" t="s">
        <v>40</v>
      </c>
      <c r="R55" s="69" t="s">
        <v>72</v>
      </c>
      <c r="S55" s="55" t="s">
        <v>0</v>
      </c>
      <c r="T55" s="1">
        <v>1100</v>
      </c>
      <c r="U55" s="1">
        <v>1100</v>
      </c>
      <c r="V55" s="1">
        <v>1100</v>
      </c>
      <c r="W55" s="1">
        <v>1100</v>
      </c>
      <c r="X55" s="1">
        <v>1100</v>
      </c>
      <c r="Y55" s="1">
        <v>1100</v>
      </c>
      <c r="Z55" s="59">
        <f>SUM(T55:Y55)</f>
        <v>6600</v>
      </c>
      <c r="AA55" s="58">
        <v>2030</v>
      </c>
      <c r="AB55" s="33"/>
      <c r="AC55" s="70"/>
      <c r="AD55" s="70"/>
    </row>
    <row r="56" spans="1:33" s="51" customFormat="1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8" t="s">
        <v>73</v>
      </c>
      <c r="S56" s="41" t="s">
        <v>38</v>
      </c>
      <c r="T56" s="44">
        <v>4</v>
      </c>
      <c r="U56" s="44">
        <v>4</v>
      </c>
      <c r="V56" s="44">
        <v>4</v>
      </c>
      <c r="W56" s="44">
        <v>4</v>
      </c>
      <c r="X56" s="44">
        <v>4</v>
      </c>
      <c r="Y56" s="44">
        <v>4</v>
      </c>
      <c r="Z56" s="49">
        <v>4</v>
      </c>
      <c r="AA56" s="41">
        <v>2030</v>
      </c>
      <c r="AB56" s="107"/>
      <c r="AC56" s="96"/>
      <c r="AD56" s="92"/>
    </row>
    <row r="57" spans="1:33" s="71" customFormat="1" ht="31.5" x14ac:dyDescent="0.25">
      <c r="A57" s="54" t="s">
        <v>18</v>
      </c>
      <c r="B57" s="54" t="s">
        <v>18</v>
      </c>
      <c r="C57" s="54" t="s">
        <v>21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40</v>
      </c>
      <c r="N57" s="54" t="s">
        <v>40</v>
      </c>
      <c r="O57" s="54" t="s">
        <v>40</v>
      </c>
      <c r="P57" s="54" t="s">
        <v>40</v>
      </c>
      <c r="Q57" s="54" t="s">
        <v>40</v>
      </c>
      <c r="R57" s="69" t="s">
        <v>72</v>
      </c>
      <c r="S57" s="55" t="s">
        <v>0</v>
      </c>
      <c r="T57" s="1">
        <v>800</v>
      </c>
      <c r="U57" s="1">
        <v>800</v>
      </c>
      <c r="V57" s="1">
        <v>800</v>
      </c>
      <c r="W57" s="1">
        <v>800</v>
      </c>
      <c r="X57" s="1">
        <v>800</v>
      </c>
      <c r="Y57" s="1">
        <v>800</v>
      </c>
      <c r="Z57" s="59">
        <f>SUM(T57:Y57)</f>
        <v>4800</v>
      </c>
      <c r="AA57" s="58">
        <v>2030</v>
      </c>
      <c r="AB57" s="102"/>
    </row>
    <row r="58" spans="1:33" s="71" customFormat="1" ht="31.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74</v>
      </c>
      <c r="S58" s="41" t="s">
        <v>38</v>
      </c>
      <c r="T58" s="44">
        <v>2</v>
      </c>
      <c r="U58" s="44">
        <v>2</v>
      </c>
      <c r="V58" s="44">
        <v>2</v>
      </c>
      <c r="W58" s="44">
        <v>2</v>
      </c>
      <c r="X58" s="44">
        <v>2</v>
      </c>
      <c r="Y58" s="44">
        <v>2</v>
      </c>
      <c r="Z58" s="49">
        <v>3</v>
      </c>
      <c r="AA58" s="41">
        <v>2030</v>
      </c>
      <c r="AB58" s="33"/>
    </row>
    <row r="59" spans="1:33" s="51" customFormat="1" ht="47.25" hidden="1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64" t="s">
        <v>75</v>
      </c>
      <c r="S59" s="65" t="s">
        <v>8</v>
      </c>
      <c r="T59" s="66">
        <v>0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7" t="e">
        <f>T59+U59+V59+W59+X59+#REF!</f>
        <v>#REF!</v>
      </c>
      <c r="AA59" s="23">
        <v>2023</v>
      </c>
      <c r="AB59" s="107"/>
      <c r="AC59" s="87"/>
      <c r="AD59" s="90"/>
    </row>
    <row r="60" spans="1:33" s="71" customFormat="1" ht="31.5" x14ac:dyDescent="0.25">
      <c r="A60" s="54" t="s">
        <v>18</v>
      </c>
      <c r="B60" s="54" t="s">
        <v>18</v>
      </c>
      <c r="C60" s="54" t="s">
        <v>25</v>
      </c>
      <c r="D60" s="54" t="s">
        <v>18</v>
      </c>
      <c r="E60" s="54" t="s">
        <v>21</v>
      </c>
      <c r="F60" s="54" t="s">
        <v>18</v>
      </c>
      <c r="G60" s="54" t="s">
        <v>22</v>
      </c>
      <c r="H60" s="54" t="s">
        <v>19</v>
      </c>
      <c r="I60" s="54" t="s">
        <v>24</v>
      </c>
      <c r="J60" s="54" t="s">
        <v>18</v>
      </c>
      <c r="K60" s="54" t="s">
        <v>18</v>
      </c>
      <c r="L60" s="54" t="s">
        <v>19</v>
      </c>
      <c r="M60" s="54" t="s">
        <v>40</v>
      </c>
      <c r="N60" s="54" t="s">
        <v>40</v>
      </c>
      <c r="O60" s="54" t="s">
        <v>40</v>
      </c>
      <c r="P60" s="54" t="s">
        <v>40</v>
      </c>
      <c r="Q60" s="54" t="s">
        <v>40</v>
      </c>
      <c r="R60" s="69" t="s">
        <v>76</v>
      </c>
      <c r="S60" s="55" t="s">
        <v>0</v>
      </c>
      <c r="T60" s="1">
        <v>1340</v>
      </c>
      <c r="U60" s="1">
        <v>1340</v>
      </c>
      <c r="V60" s="1">
        <v>1340</v>
      </c>
      <c r="W60" s="1">
        <v>1340</v>
      </c>
      <c r="X60" s="1">
        <v>1340</v>
      </c>
      <c r="Y60" s="1">
        <v>1340</v>
      </c>
      <c r="Z60" s="59">
        <f>SUM(T60:Y60)</f>
        <v>8040</v>
      </c>
      <c r="AA60" s="58">
        <v>2030</v>
      </c>
      <c r="AB60" s="102"/>
    </row>
    <row r="61" spans="1:33" s="71" customFormat="1" ht="31.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8" t="s">
        <v>77</v>
      </c>
      <c r="S61" s="41" t="s">
        <v>38</v>
      </c>
      <c r="T61" s="44">
        <v>1</v>
      </c>
      <c r="U61" s="44">
        <v>1</v>
      </c>
      <c r="V61" s="44">
        <v>1</v>
      </c>
      <c r="W61" s="44">
        <v>1</v>
      </c>
      <c r="X61" s="44">
        <v>1</v>
      </c>
      <c r="Y61" s="44">
        <v>1</v>
      </c>
      <c r="Z61" s="49">
        <v>1</v>
      </c>
      <c r="AA61" s="41">
        <v>2030</v>
      </c>
      <c r="AB61" s="33"/>
    </row>
    <row r="62" spans="1:33" s="71" customFormat="1" ht="31.5" x14ac:dyDescent="0.25">
      <c r="A62" s="54"/>
      <c r="B62" s="54"/>
      <c r="C62" s="54"/>
      <c r="D62" s="54" t="s">
        <v>18</v>
      </c>
      <c r="E62" s="54" t="s">
        <v>21</v>
      </c>
      <c r="F62" s="54" t="s">
        <v>18</v>
      </c>
      <c r="G62" s="54" t="s">
        <v>22</v>
      </c>
      <c r="H62" s="54" t="s">
        <v>19</v>
      </c>
      <c r="I62" s="54" t="s">
        <v>24</v>
      </c>
      <c r="J62" s="54" t="s">
        <v>18</v>
      </c>
      <c r="K62" s="54" t="s">
        <v>18</v>
      </c>
      <c r="L62" s="54" t="s">
        <v>19</v>
      </c>
      <c r="M62" s="54" t="s">
        <v>18</v>
      </c>
      <c r="N62" s="54" t="s">
        <v>18</v>
      </c>
      <c r="O62" s="54" t="s">
        <v>18</v>
      </c>
      <c r="P62" s="54" t="s">
        <v>18</v>
      </c>
      <c r="Q62" s="54" t="s">
        <v>18</v>
      </c>
      <c r="R62" s="68" t="s">
        <v>78</v>
      </c>
      <c r="S62" s="58" t="s">
        <v>0</v>
      </c>
      <c r="T62" s="59">
        <f t="shared" ref="T62:Y63" si="22">T64+T66+T68</f>
        <v>3345.3</v>
      </c>
      <c r="U62" s="59">
        <f t="shared" si="22"/>
        <v>3345.3</v>
      </c>
      <c r="V62" s="59">
        <f t="shared" si="22"/>
        <v>3345.3</v>
      </c>
      <c r="W62" s="59">
        <f t="shared" si="22"/>
        <v>3345.3</v>
      </c>
      <c r="X62" s="59">
        <f t="shared" si="22"/>
        <v>3345.3</v>
      </c>
      <c r="Y62" s="59">
        <f t="shared" si="22"/>
        <v>3345.3</v>
      </c>
      <c r="Z62" s="59">
        <f>SUM(T62:Y62)</f>
        <v>20071.8</v>
      </c>
      <c r="AA62" s="58">
        <v>2030</v>
      </c>
      <c r="AB62" s="102"/>
    </row>
    <row r="63" spans="1:33" s="51" customFormat="1" ht="31.1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61" t="s">
        <v>79</v>
      </c>
      <c r="S63" s="118" t="s">
        <v>38</v>
      </c>
      <c r="T63" s="2">
        <f t="shared" si="22"/>
        <v>20</v>
      </c>
      <c r="U63" s="2">
        <f t="shared" si="22"/>
        <v>20</v>
      </c>
      <c r="V63" s="2">
        <f t="shared" si="22"/>
        <v>20</v>
      </c>
      <c r="W63" s="2">
        <f t="shared" si="22"/>
        <v>20</v>
      </c>
      <c r="X63" s="2">
        <f t="shared" si="22"/>
        <v>20</v>
      </c>
      <c r="Y63" s="2">
        <f t="shared" si="22"/>
        <v>20</v>
      </c>
      <c r="Z63" s="49">
        <v>20</v>
      </c>
      <c r="AA63" s="41">
        <v>2030</v>
      </c>
      <c r="AB63" s="33"/>
    </row>
    <row r="64" spans="1:33" s="71" customFormat="1" ht="31.5" customHeight="1" x14ac:dyDescent="0.25">
      <c r="A64" s="54" t="s">
        <v>18</v>
      </c>
      <c r="B64" s="54" t="s">
        <v>18</v>
      </c>
      <c r="C64" s="54" t="s">
        <v>22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40</v>
      </c>
      <c r="N64" s="54" t="s">
        <v>40</v>
      </c>
      <c r="O64" s="54" t="s">
        <v>40</v>
      </c>
      <c r="P64" s="54" t="s">
        <v>40</v>
      </c>
      <c r="Q64" s="54" t="s">
        <v>40</v>
      </c>
      <c r="R64" s="126" t="s">
        <v>80</v>
      </c>
      <c r="S64" s="122" t="s">
        <v>0</v>
      </c>
      <c r="T64" s="1">
        <v>919.5</v>
      </c>
      <c r="U64" s="1">
        <v>919.5</v>
      </c>
      <c r="V64" s="1">
        <v>919.5</v>
      </c>
      <c r="W64" s="1">
        <v>919.5</v>
      </c>
      <c r="X64" s="1">
        <v>919.5</v>
      </c>
      <c r="Y64" s="1">
        <v>919.5</v>
      </c>
      <c r="Z64" s="59">
        <f>SUM(T64:Y64)</f>
        <v>5517</v>
      </c>
      <c r="AA64" s="58">
        <v>2030</v>
      </c>
      <c r="AB64" s="101"/>
      <c r="AC64" s="93"/>
      <c r="AD64" s="93"/>
      <c r="AF64" s="94"/>
      <c r="AG64" s="93"/>
    </row>
    <row r="65" spans="1:30" s="51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81</v>
      </c>
      <c r="S65" s="41" t="s">
        <v>38</v>
      </c>
      <c r="T65" s="2">
        <v>14</v>
      </c>
      <c r="U65" s="2">
        <v>14</v>
      </c>
      <c r="V65" s="2">
        <v>14</v>
      </c>
      <c r="W65" s="2">
        <v>14</v>
      </c>
      <c r="X65" s="2">
        <v>14</v>
      </c>
      <c r="Y65" s="2">
        <v>14</v>
      </c>
      <c r="Z65" s="49">
        <v>14</v>
      </c>
      <c r="AA65" s="41">
        <v>2030</v>
      </c>
      <c r="AB65" s="33"/>
    </row>
    <row r="66" spans="1:30" s="71" customFormat="1" ht="31.5" x14ac:dyDescent="0.25">
      <c r="A66" s="54" t="s">
        <v>18</v>
      </c>
      <c r="B66" s="54" t="s">
        <v>18</v>
      </c>
      <c r="C66" s="54" t="s">
        <v>24</v>
      </c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40</v>
      </c>
      <c r="N66" s="54" t="s">
        <v>40</v>
      </c>
      <c r="O66" s="54" t="s">
        <v>40</v>
      </c>
      <c r="P66" s="54" t="s">
        <v>40</v>
      </c>
      <c r="Q66" s="54" t="s">
        <v>40</v>
      </c>
      <c r="R66" s="125" t="s">
        <v>80</v>
      </c>
      <c r="S66" s="122" t="s">
        <v>0</v>
      </c>
      <c r="T66" s="1">
        <v>870.5</v>
      </c>
      <c r="U66" s="1">
        <v>870.5</v>
      </c>
      <c r="V66" s="1">
        <v>870.5</v>
      </c>
      <c r="W66" s="1">
        <v>870.5</v>
      </c>
      <c r="X66" s="1">
        <v>870.5</v>
      </c>
      <c r="Y66" s="1">
        <v>870.5</v>
      </c>
      <c r="Z66" s="59">
        <f>SUM(T66:Y66)</f>
        <v>5223</v>
      </c>
      <c r="AA66" s="58">
        <v>2030</v>
      </c>
      <c r="AB66" s="102"/>
    </row>
    <row r="67" spans="1:30" s="51" customFormat="1" ht="48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8" t="s">
        <v>82</v>
      </c>
      <c r="S67" s="41" t="s">
        <v>38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45">
        <v>1</v>
      </c>
      <c r="AA67" s="41">
        <v>2030</v>
      </c>
      <c r="AB67" s="107"/>
      <c r="AC67" s="93"/>
      <c r="AD67" s="50"/>
    </row>
    <row r="68" spans="1:30" s="71" customFormat="1" ht="31.5" x14ac:dyDescent="0.25">
      <c r="A68" s="54" t="s">
        <v>18</v>
      </c>
      <c r="B68" s="54" t="s">
        <v>18</v>
      </c>
      <c r="C68" s="54" t="s">
        <v>21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40</v>
      </c>
      <c r="N68" s="54" t="s">
        <v>40</v>
      </c>
      <c r="O68" s="54" t="s">
        <v>40</v>
      </c>
      <c r="P68" s="54" t="s">
        <v>40</v>
      </c>
      <c r="Q68" s="54" t="s">
        <v>40</v>
      </c>
      <c r="R68" s="126" t="s">
        <v>83</v>
      </c>
      <c r="S68" s="122" t="s">
        <v>0</v>
      </c>
      <c r="T68" s="1">
        <v>1555.3</v>
      </c>
      <c r="U68" s="1">
        <v>1555.3</v>
      </c>
      <c r="V68" s="1">
        <v>1555.3</v>
      </c>
      <c r="W68" s="1">
        <v>1555.3</v>
      </c>
      <c r="X68" s="1">
        <v>1555.3</v>
      </c>
      <c r="Y68" s="1">
        <v>1555.3</v>
      </c>
      <c r="Z68" s="59">
        <f>SUM(T68:Y68)</f>
        <v>9331.7999999999993</v>
      </c>
      <c r="AA68" s="58">
        <v>2030</v>
      </c>
      <c r="AB68" s="102"/>
    </row>
    <row r="69" spans="1:30" s="71" customFormat="1" ht="48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84</v>
      </c>
      <c r="S69" s="41" t="s">
        <v>38</v>
      </c>
      <c r="T69" s="44">
        <v>5</v>
      </c>
      <c r="U69" s="44">
        <v>5</v>
      </c>
      <c r="V69" s="44">
        <v>5</v>
      </c>
      <c r="W69" s="44">
        <v>5</v>
      </c>
      <c r="X69" s="44">
        <v>5</v>
      </c>
      <c r="Y69" s="44">
        <v>5</v>
      </c>
      <c r="Z69" s="49">
        <v>5</v>
      </c>
      <c r="AA69" s="41">
        <v>2030</v>
      </c>
      <c r="AB69" s="105"/>
      <c r="AC69" s="93"/>
    </row>
    <row r="70" spans="1:30" s="71" customFormat="1" ht="31.5" x14ac:dyDescent="0.25">
      <c r="A70" s="54"/>
      <c r="B70" s="54"/>
      <c r="C70" s="54"/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40</v>
      </c>
      <c r="N70" s="54" t="s">
        <v>40</v>
      </c>
      <c r="O70" s="54" t="s">
        <v>40</v>
      </c>
      <c r="P70" s="54" t="s">
        <v>40</v>
      </c>
      <c r="Q70" s="54" t="s">
        <v>40</v>
      </c>
      <c r="R70" s="68" t="s">
        <v>85</v>
      </c>
      <c r="S70" s="58" t="s">
        <v>0</v>
      </c>
      <c r="T70" s="59">
        <f t="shared" ref="T70:X70" si="23">T74+T78+T82+T86+T90</f>
        <v>5840.4</v>
      </c>
      <c r="U70" s="59">
        <f>U74+U78+U82+U86+U90</f>
        <v>5840.4</v>
      </c>
      <c r="V70" s="59">
        <f t="shared" si="23"/>
        <v>5840.4</v>
      </c>
      <c r="W70" s="59">
        <f t="shared" si="23"/>
        <v>5840.4</v>
      </c>
      <c r="X70" s="59">
        <f t="shared" si="23"/>
        <v>5840.4</v>
      </c>
      <c r="Y70" s="59">
        <f t="shared" ref="Y70" si="24">Y74+Y78+Y82+Y86+Y90</f>
        <v>5840.4</v>
      </c>
      <c r="Z70" s="59">
        <f>SUM(T70:Y70)</f>
        <v>35042.400000000001</v>
      </c>
      <c r="AA70" s="58">
        <v>2030</v>
      </c>
      <c r="AB70" s="102"/>
    </row>
    <row r="71" spans="1:30" s="71" customFormat="1" ht="31.5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61" t="s">
        <v>86</v>
      </c>
      <c r="S71" s="118" t="s">
        <v>38</v>
      </c>
      <c r="T71" s="44">
        <f t="shared" ref="T71:X72" si="25">T75+T79+T83+T87</f>
        <v>146</v>
      </c>
      <c r="U71" s="44">
        <f t="shared" si="25"/>
        <v>146</v>
      </c>
      <c r="V71" s="44">
        <f t="shared" si="25"/>
        <v>146</v>
      </c>
      <c r="W71" s="44">
        <f t="shared" si="25"/>
        <v>146</v>
      </c>
      <c r="X71" s="44">
        <f t="shared" si="25"/>
        <v>146</v>
      </c>
      <c r="Y71" s="44">
        <f t="shared" ref="Y71" si="26">Y75+Y79+Y83+Y87</f>
        <v>146</v>
      </c>
      <c r="Z71" s="49">
        <f>SUM(T71:Y71)</f>
        <v>876</v>
      </c>
      <c r="AA71" s="118">
        <v>2030</v>
      </c>
      <c r="AB71" s="33"/>
    </row>
    <row r="72" spans="1:30" s="71" customFormat="1" ht="31.5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61" t="s">
        <v>87</v>
      </c>
      <c r="S72" s="118" t="s">
        <v>38</v>
      </c>
      <c r="T72" s="44">
        <f t="shared" si="25"/>
        <v>19</v>
      </c>
      <c r="U72" s="44">
        <f t="shared" si="25"/>
        <v>19</v>
      </c>
      <c r="V72" s="44">
        <f t="shared" si="25"/>
        <v>19</v>
      </c>
      <c r="W72" s="44">
        <f t="shared" si="25"/>
        <v>19</v>
      </c>
      <c r="X72" s="44">
        <f t="shared" si="25"/>
        <v>19</v>
      </c>
      <c r="Y72" s="44">
        <f t="shared" ref="Y72" si="27">Y76+Y80+Y84+Y88</f>
        <v>19</v>
      </c>
      <c r="Z72" s="49">
        <f>Y72</f>
        <v>19</v>
      </c>
      <c r="AA72" s="118">
        <v>2030</v>
      </c>
      <c r="AB72" s="33"/>
    </row>
    <row r="73" spans="1:30" ht="46.9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61" t="s">
        <v>136</v>
      </c>
      <c r="S73" s="118" t="s">
        <v>38</v>
      </c>
      <c r="T73" s="44">
        <f>T77+T81+T85+T91+T89</f>
        <v>36</v>
      </c>
      <c r="U73" s="44">
        <f>U77+U81+U85+U91+U89</f>
        <v>36</v>
      </c>
      <c r="V73" s="44">
        <f>V77+V81+V85+V91+V89</f>
        <v>36</v>
      </c>
      <c r="W73" s="44">
        <f t="shared" ref="W73:X73" si="28">W77+W81+W85+W91+W89</f>
        <v>36</v>
      </c>
      <c r="X73" s="44">
        <f t="shared" si="28"/>
        <v>36</v>
      </c>
      <c r="Y73" s="44">
        <f t="shared" ref="Y73" si="29">Y77+Y81+Y85+Y91+Y89</f>
        <v>36</v>
      </c>
      <c r="Z73" s="49">
        <f>SUM(T73:Y73)</f>
        <v>216</v>
      </c>
      <c r="AA73" s="118">
        <v>2030</v>
      </c>
      <c r="AB73" s="105"/>
      <c r="AC73" s="87"/>
    </row>
    <row r="74" spans="1:30" ht="31.5" x14ac:dyDescent="0.25">
      <c r="A74" s="54" t="s">
        <v>18</v>
      </c>
      <c r="B74" s="54" t="s">
        <v>18</v>
      </c>
      <c r="C74" s="54" t="s">
        <v>22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40</v>
      </c>
      <c r="N74" s="54" t="s">
        <v>40</v>
      </c>
      <c r="O74" s="54" t="s">
        <v>40</v>
      </c>
      <c r="P74" s="54" t="s">
        <v>40</v>
      </c>
      <c r="Q74" s="54" t="s">
        <v>40</v>
      </c>
      <c r="R74" s="69" t="s">
        <v>88</v>
      </c>
      <c r="S74" s="55" t="s">
        <v>0</v>
      </c>
      <c r="T74" s="1">
        <v>1900</v>
      </c>
      <c r="U74" s="1">
        <v>1900</v>
      </c>
      <c r="V74" s="1">
        <v>1900</v>
      </c>
      <c r="W74" s="1">
        <v>1900</v>
      </c>
      <c r="X74" s="1">
        <v>1900</v>
      </c>
      <c r="Y74" s="1">
        <v>1900</v>
      </c>
      <c r="Z74" s="59">
        <f>SUM(T74:Y74)</f>
        <v>11400</v>
      </c>
      <c r="AA74" s="58">
        <v>2030</v>
      </c>
      <c r="AB74" s="102"/>
    </row>
    <row r="75" spans="1:30" ht="46.1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61" t="s">
        <v>89</v>
      </c>
      <c r="S75" s="118" t="s">
        <v>38</v>
      </c>
      <c r="T75" s="2">
        <v>20</v>
      </c>
      <c r="U75" s="2">
        <v>20</v>
      </c>
      <c r="V75" s="2">
        <v>20</v>
      </c>
      <c r="W75" s="2">
        <v>20</v>
      </c>
      <c r="X75" s="2">
        <v>20</v>
      </c>
      <c r="Y75" s="2">
        <v>20</v>
      </c>
      <c r="Z75" s="49">
        <f>SUM(T75:Y75)</f>
        <v>120</v>
      </c>
      <c r="AA75" s="41">
        <v>2030</v>
      </c>
      <c r="AB75" s="33"/>
    </row>
    <row r="76" spans="1:30" ht="32.2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1" t="s">
        <v>90</v>
      </c>
      <c r="S76" s="118" t="s">
        <v>38</v>
      </c>
      <c r="T76" s="2">
        <v>4</v>
      </c>
      <c r="U76" s="2">
        <v>4</v>
      </c>
      <c r="V76" s="2">
        <v>4</v>
      </c>
      <c r="W76" s="2">
        <v>4</v>
      </c>
      <c r="X76" s="2">
        <v>4</v>
      </c>
      <c r="Y76" s="2">
        <v>4</v>
      </c>
      <c r="Z76" s="45">
        <v>4</v>
      </c>
      <c r="AA76" s="41">
        <v>2030</v>
      </c>
      <c r="AB76" s="33"/>
    </row>
    <row r="77" spans="1:30" ht="47.25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61" t="s">
        <v>137</v>
      </c>
      <c r="S77" s="118" t="s">
        <v>38</v>
      </c>
      <c r="T77" s="44">
        <v>6</v>
      </c>
      <c r="U77" s="44">
        <v>6</v>
      </c>
      <c r="V77" s="44">
        <v>6</v>
      </c>
      <c r="W77" s="44">
        <v>6</v>
      </c>
      <c r="X77" s="44">
        <v>6</v>
      </c>
      <c r="Y77" s="44">
        <v>6</v>
      </c>
      <c r="Z77" s="49">
        <f>SUM(T77:Y77)</f>
        <v>36</v>
      </c>
      <c r="AA77" s="41">
        <v>2030</v>
      </c>
      <c r="AB77" s="105"/>
      <c r="AC77" s="87"/>
    </row>
    <row r="78" spans="1:30" ht="31.5" x14ac:dyDescent="0.25">
      <c r="A78" s="54" t="s">
        <v>18</v>
      </c>
      <c r="B78" s="54" t="s">
        <v>18</v>
      </c>
      <c r="C78" s="54" t="s">
        <v>24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40</v>
      </c>
      <c r="N78" s="54" t="s">
        <v>40</v>
      </c>
      <c r="O78" s="54" t="s">
        <v>40</v>
      </c>
      <c r="P78" s="54" t="s">
        <v>40</v>
      </c>
      <c r="Q78" s="54" t="s">
        <v>40</v>
      </c>
      <c r="R78" s="69" t="s">
        <v>91</v>
      </c>
      <c r="S78" s="55" t="s">
        <v>0</v>
      </c>
      <c r="T78" s="1">
        <v>1500</v>
      </c>
      <c r="U78" s="1">
        <v>1500</v>
      </c>
      <c r="V78" s="1">
        <v>1500</v>
      </c>
      <c r="W78" s="1">
        <v>1500</v>
      </c>
      <c r="X78" s="1">
        <v>1500</v>
      </c>
      <c r="Y78" s="1">
        <v>1500</v>
      </c>
      <c r="Z78" s="59">
        <f>SUM(T78:Y78)</f>
        <v>9000</v>
      </c>
      <c r="AA78" s="58">
        <v>2030</v>
      </c>
      <c r="AB78" s="101"/>
      <c r="AC78" s="93"/>
    </row>
    <row r="79" spans="1:30" ht="48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1" t="s">
        <v>124</v>
      </c>
      <c r="S79" s="118" t="s">
        <v>38</v>
      </c>
      <c r="T79" s="44">
        <v>16</v>
      </c>
      <c r="U79" s="44">
        <v>16</v>
      </c>
      <c r="V79" s="44">
        <v>16</v>
      </c>
      <c r="W79" s="44">
        <v>16</v>
      </c>
      <c r="X79" s="44">
        <v>16</v>
      </c>
      <c r="Y79" s="44">
        <v>16</v>
      </c>
      <c r="Z79" s="49">
        <f>SUM(T79:Y79)</f>
        <v>96</v>
      </c>
      <c r="AA79" s="41">
        <v>2030</v>
      </c>
      <c r="AB79" s="33"/>
    </row>
    <row r="80" spans="1:30" s="8" customFormat="1" ht="31.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1" t="s">
        <v>125</v>
      </c>
      <c r="S80" s="118" t="s">
        <v>38</v>
      </c>
      <c r="T80" s="44">
        <v>6</v>
      </c>
      <c r="U80" s="44">
        <v>6</v>
      </c>
      <c r="V80" s="44">
        <v>6</v>
      </c>
      <c r="W80" s="44">
        <v>6</v>
      </c>
      <c r="X80" s="44">
        <v>6</v>
      </c>
      <c r="Y80" s="44">
        <v>6</v>
      </c>
      <c r="Z80" s="49">
        <v>6</v>
      </c>
      <c r="AA80" s="41">
        <v>2030</v>
      </c>
      <c r="AB80" s="105"/>
      <c r="AC80" s="87"/>
    </row>
    <row r="81" spans="1:30" ht="47.2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1" t="s">
        <v>138</v>
      </c>
      <c r="S81" s="118" t="s">
        <v>38</v>
      </c>
      <c r="T81" s="44">
        <v>13</v>
      </c>
      <c r="U81" s="44">
        <v>13</v>
      </c>
      <c r="V81" s="44">
        <v>13</v>
      </c>
      <c r="W81" s="44">
        <v>13</v>
      </c>
      <c r="X81" s="44">
        <v>13</v>
      </c>
      <c r="Y81" s="44">
        <v>13</v>
      </c>
      <c r="Z81" s="49">
        <f>SUM(T81:Y81)</f>
        <v>78</v>
      </c>
      <c r="AA81" s="41">
        <v>2030</v>
      </c>
      <c r="AB81" s="105"/>
      <c r="AC81" s="87"/>
    </row>
    <row r="82" spans="1:30" ht="31.5" x14ac:dyDescent="0.25">
      <c r="A82" s="54" t="s">
        <v>18</v>
      </c>
      <c r="B82" s="54" t="s">
        <v>18</v>
      </c>
      <c r="C82" s="54" t="s">
        <v>21</v>
      </c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40</v>
      </c>
      <c r="N82" s="54" t="s">
        <v>40</v>
      </c>
      <c r="O82" s="54" t="s">
        <v>40</v>
      </c>
      <c r="P82" s="54" t="s">
        <v>40</v>
      </c>
      <c r="Q82" s="54" t="s">
        <v>40</v>
      </c>
      <c r="R82" s="69" t="s">
        <v>91</v>
      </c>
      <c r="S82" s="55" t="s">
        <v>0</v>
      </c>
      <c r="T82" s="1">
        <v>1500</v>
      </c>
      <c r="U82" s="1">
        <v>1500</v>
      </c>
      <c r="V82" s="1">
        <v>1500</v>
      </c>
      <c r="W82" s="1">
        <v>1500</v>
      </c>
      <c r="X82" s="1">
        <v>1500</v>
      </c>
      <c r="Y82" s="1">
        <v>1500</v>
      </c>
      <c r="Z82" s="59">
        <f>SUM(T82:Y82)</f>
        <v>9000</v>
      </c>
      <c r="AA82" s="58">
        <v>2030</v>
      </c>
      <c r="AB82" s="101"/>
      <c r="AC82" s="87"/>
    </row>
    <row r="83" spans="1:30" ht="47.2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1" t="s">
        <v>126</v>
      </c>
      <c r="S83" s="118" t="s">
        <v>38</v>
      </c>
      <c r="T83" s="2">
        <v>90</v>
      </c>
      <c r="U83" s="2">
        <v>90</v>
      </c>
      <c r="V83" s="2">
        <v>90</v>
      </c>
      <c r="W83" s="2">
        <v>90</v>
      </c>
      <c r="X83" s="2">
        <v>90</v>
      </c>
      <c r="Y83" s="2">
        <v>90</v>
      </c>
      <c r="Z83" s="49">
        <f>SUM(T83:Y83)</f>
        <v>540</v>
      </c>
      <c r="AA83" s="41">
        <v>2030</v>
      </c>
      <c r="AB83" s="105"/>
      <c r="AC83" s="87"/>
    </row>
    <row r="84" spans="1:30" ht="31.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1" t="s">
        <v>127</v>
      </c>
      <c r="S84" s="118" t="s">
        <v>38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45">
        <v>4</v>
      </c>
      <c r="AA84" s="41">
        <v>2030</v>
      </c>
      <c r="AB84" s="107"/>
      <c r="AC84" s="87"/>
    </row>
    <row r="85" spans="1:30" ht="47.25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139</v>
      </c>
      <c r="S85" s="118" t="s">
        <v>38</v>
      </c>
      <c r="T85" s="44">
        <v>9</v>
      </c>
      <c r="U85" s="44">
        <v>9</v>
      </c>
      <c r="V85" s="44">
        <v>9</v>
      </c>
      <c r="W85" s="44">
        <v>9</v>
      </c>
      <c r="X85" s="44">
        <v>9</v>
      </c>
      <c r="Y85" s="44">
        <v>9</v>
      </c>
      <c r="Z85" s="49">
        <f>SUM(T85:Y85)</f>
        <v>54</v>
      </c>
      <c r="AA85" s="41">
        <v>2030</v>
      </c>
      <c r="AB85" s="105"/>
      <c r="AC85" s="87"/>
    </row>
    <row r="86" spans="1:30" ht="31.5" x14ac:dyDescent="0.25">
      <c r="A86" s="54" t="s">
        <v>18</v>
      </c>
      <c r="B86" s="54" t="s">
        <v>18</v>
      </c>
      <c r="C86" s="54" t="s">
        <v>25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40</v>
      </c>
      <c r="N86" s="54" t="s">
        <v>40</v>
      </c>
      <c r="O86" s="54" t="s">
        <v>40</v>
      </c>
      <c r="P86" s="54" t="s">
        <v>40</v>
      </c>
      <c r="Q86" s="54" t="s">
        <v>40</v>
      </c>
      <c r="R86" s="69" t="s">
        <v>88</v>
      </c>
      <c r="S86" s="55" t="s">
        <v>0</v>
      </c>
      <c r="T86" s="1">
        <v>940.4</v>
      </c>
      <c r="U86" s="1">
        <v>940.4</v>
      </c>
      <c r="V86" s="1">
        <v>940.4</v>
      </c>
      <c r="W86" s="1">
        <v>940.4</v>
      </c>
      <c r="X86" s="1">
        <v>940.4</v>
      </c>
      <c r="Y86" s="1">
        <v>940.4</v>
      </c>
      <c r="Z86" s="59">
        <f>SUM(T86:Y86)</f>
        <v>5642.4</v>
      </c>
      <c r="AA86" s="58">
        <v>2030</v>
      </c>
      <c r="AB86" s="102"/>
    </row>
    <row r="87" spans="1:30" ht="46.9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 t="s">
        <v>128</v>
      </c>
      <c r="S87" s="118" t="s">
        <v>38</v>
      </c>
      <c r="T87" s="44">
        <v>20</v>
      </c>
      <c r="U87" s="44">
        <v>20</v>
      </c>
      <c r="V87" s="44">
        <v>20</v>
      </c>
      <c r="W87" s="44">
        <v>20</v>
      </c>
      <c r="X87" s="44">
        <v>20</v>
      </c>
      <c r="Y87" s="44">
        <v>20</v>
      </c>
      <c r="Z87" s="49">
        <f>SUM(T87:Y87)</f>
        <v>120</v>
      </c>
      <c r="AA87" s="41">
        <v>2030</v>
      </c>
      <c r="AB87" s="33"/>
    </row>
    <row r="88" spans="1:30" ht="31.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 t="s">
        <v>129</v>
      </c>
      <c r="S88" s="41" t="s">
        <v>38</v>
      </c>
      <c r="T88" s="44">
        <v>5</v>
      </c>
      <c r="U88" s="44">
        <v>5</v>
      </c>
      <c r="V88" s="44">
        <v>5</v>
      </c>
      <c r="W88" s="44">
        <v>5</v>
      </c>
      <c r="X88" s="44">
        <v>5</v>
      </c>
      <c r="Y88" s="44">
        <v>5</v>
      </c>
      <c r="Z88" s="49">
        <f>Y88</f>
        <v>5</v>
      </c>
      <c r="AA88" s="41">
        <v>2030</v>
      </c>
      <c r="AB88" s="105"/>
      <c r="AC88" s="87"/>
    </row>
    <row r="89" spans="1:30" ht="47.2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140</v>
      </c>
      <c r="S89" s="118" t="s">
        <v>38</v>
      </c>
      <c r="T89" s="44">
        <v>8</v>
      </c>
      <c r="U89" s="44">
        <v>8</v>
      </c>
      <c r="V89" s="44">
        <v>8</v>
      </c>
      <c r="W89" s="44">
        <v>8</v>
      </c>
      <c r="X89" s="44">
        <v>8</v>
      </c>
      <c r="Y89" s="44">
        <v>8</v>
      </c>
      <c r="Z89" s="49">
        <f t="shared" ref="Z89:Z94" si="30">SUM(T89:Y89)</f>
        <v>48</v>
      </c>
      <c r="AA89" s="41">
        <v>2030</v>
      </c>
      <c r="AB89" s="105"/>
      <c r="AC89" s="87"/>
    </row>
    <row r="90" spans="1:30" ht="31.5" hidden="1" x14ac:dyDescent="0.25">
      <c r="A90" s="54" t="s">
        <v>18</v>
      </c>
      <c r="B90" s="54" t="s">
        <v>19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40</v>
      </c>
      <c r="N90" s="54" t="s">
        <v>40</v>
      </c>
      <c r="O90" s="54" t="s">
        <v>40</v>
      </c>
      <c r="P90" s="54" t="s">
        <v>40</v>
      </c>
      <c r="Q90" s="54" t="s">
        <v>40</v>
      </c>
      <c r="R90" s="69" t="s">
        <v>88</v>
      </c>
      <c r="S90" s="55" t="s">
        <v>0</v>
      </c>
      <c r="T90" s="1"/>
      <c r="U90" s="1"/>
      <c r="V90" s="1"/>
      <c r="W90" s="1"/>
      <c r="X90" s="1"/>
      <c r="Y90" s="1"/>
      <c r="Z90" s="59">
        <f t="shared" si="30"/>
        <v>0</v>
      </c>
      <c r="AA90" s="58">
        <v>2022</v>
      </c>
      <c r="AB90" s="105"/>
      <c r="AC90" s="87"/>
    </row>
    <row r="91" spans="1:30" ht="48.6" hidden="1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143</v>
      </c>
      <c r="S91" s="118" t="s">
        <v>38</v>
      </c>
      <c r="T91" s="44"/>
      <c r="U91" s="2"/>
      <c r="V91" s="2"/>
      <c r="W91" s="2"/>
      <c r="X91" s="2"/>
      <c r="Y91" s="2"/>
      <c r="Z91" s="45">
        <f t="shared" si="30"/>
        <v>0</v>
      </c>
      <c r="AA91" s="41">
        <v>2022</v>
      </c>
      <c r="AB91" s="105"/>
      <c r="AC91" s="87"/>
    </row>
    <row r="92" spans="1:30" x14ac:dyDescent="0.25">
      <c r="A92" s="54" t="s">
        <v>18</v>
      </c>
      <c r="B92" s="54" t="s">
        <v>19</v>
      </c>
      <c r="C92" s="54" t="s">
        <v>20</v>
      </c>
      <c r="D92" s="54" t="s">
        <v>18</v>
      </c>
      <c r="E92" s="54" t="s">
        <v>21</v>
      </c>
      <c r="F92" s="54" t="s">
        <v>18</v>
      </c>
      <c r="G92" s="54" t="s">
        <v>22</v>
      </c>
      <c r="H92" s="54" t="s">
        <v>19</v>
      </c>
      <c r="I92" s="54" t="s">
        <v>24</v>
      </c>
      <c r="J92" s="54" t="s">
        <v>18</v>
      </c>
      <c r="K92" s="54" t="s">
        <v>18</v>
      </c>
      <c r="L92" s="54" t="s">
        <v>19</v>
      </c>
      <c r="M92" s="54" t="s">
        <v>18</v>
      </c>
      <c r="N92" s="54" t="s">
        <v>18</v>
      </c>
      <c r="O92" s="54" t="s">
        <v>18</v>
      </c>
      <c r="P92" s="54" t="s">
        <v>18</v>
      </c>
      <c r="Q92" s="54" t="s">
        <v>18</v>
      </c>
      <c r="R92" s="154" t="s">
        <v>92</v>
      </c>
      <c r="S92" s="149" t="s">
        <v>0</v>
      </c>
      <c r="T92" s="59">
        <f>SUM(T93:T94)</f>
        <v>130528.59999999999</v>
      </c>
      <c r="U92" s="59">
        <f t="shared" ref="U92:Y92" si="31">SUM(U93:U94)</f>
        <v>130528.59999999999</v>
      </c>
      <c r="V92" s="59">
        <f t="shared" si="31"/>
        <v>130528.59999999999</v>
      </c>
      <c r="W92" s="59">
        <f t="shared" si="31"/>
        <v>130528.59999999999</v>
      </c>
      <c r="X92" s="59">
        <f>SUM(X93:X94)</f>
        <v>130528.59999999999</v>
      </c>
      <c r="Y92" s="59">
        <f t="shared" si="31"/>
        <v>130528.59999999999</v>
      </c>
      <c r="Z92" s="59">
        <f t="shared" si="30"/>
        <v>783171.6</v>
      </c>
      <c r="AA92" s="58">
        <v>2030</v>
      </c>
      <c r="AB92" s="101"/>
      <c r="AC92" s="87"/>
    </row>
    <row r="93" spans="1:30" x14ac:dyDescent="0.25">
      <c r="A93" s="54" t="s">
        <v>18</v>
      </c>
      <c r="B93" s="54" t="s">
        <v>19</v>
      </c>
      <c r="C93" s="54" t="s">
        <v>20</v>
      </c>
      <c r="D93" s="54" t="s">
        <v>18</v>
      </c>
      <c r="E93" s="54" t="s">
        <v>21</v>
      </c>
      <c r="F93" s="54" t="s">
        <v>18</v>
      </c>
      <c r="G93" s="54" t="s">
        <v>22</v>
      </c>
      <c r="H93" s="54" t="s">
        <v>19</v>
      </c>
      <c r="I93" s="54" t="s">
        <v>24</v>
      </c>
      <c r="J93" s="54" t="s">
        <v>18</v>
      </c>
      <c r="K93" s="54" t="s">
        <v>18</v>
      </c>
      <c r="L93" s="54" t="s">
        <v>19</v>
      </c>
      <c r="M93" s="54" t="s">
        <v>18</v>
      </c>
      <c r="N93" s="54" t="s">
        <v>19</v>
      </c>
      <c r="O93" s="54" t="s">
        <v>18</v>
      </c>
      <c r="P93" s="54" t="s">
        <v>18</v>
      </c>
      <c r="Q93" s="54" t="s">
        <v>18</v>
      </c>
      <c r="R93" s="155"/>
      <c r="S93" s="150"/>
      <c r="T93" s="1">
        <v>11795.4</v>
      </c>
      <c r="U93" s="1">
        <v>11795.4</v>
      </c>
      <c r="V93" s="1">
        <v>11795.4</v>
      </c>
      <c r="W93" s="1">
        <v>11795.4</v>
      </c>
      <c r="X93" s="1">
        <v>11795.4</v>
      </c>
      <c r="Y93" s="1">
        <v>11795.4</v>
      </c>
      <c r="Z93" s="59">
        <f t="shared" si="30"/>
        <v>70772.399999999994</v>
      </c>
      <c r="AA93" s="58">
        <v>2030</v>
      </c>
      <c r="AB93" s="101"/>
      <c r="AC93" s="87"/>
    </row>
    <row r="94" spans="1:30" x14ac:dyDescent="0.25">
      <c r="A94" s="54" t="s">
        <v>18</v>
      </c>
      <c r="B94" s="54" t="s">
        <v>19</v>
      </c>
      <c r="C94" s="54" t="s">
        <v>20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40</v>
      </c>
      <c r="N94" s="54" t="s">
        <v>40</v>
      </c>
      <c r="O94" s="54" t="s">
        <v>40</v>
      </c>
      <c r="P94" s="54" t="s">
        <v>40</v>
      </c>
      <c r="Q94" s="54" t="s">
        <v>40</v>
      </c>
      <c r="R94" s="156"/>
      <c r="S94" s="151"/>
      <c r="T94" s="1">
        <v>118733.2</v>
      </c>
      <c r="U94" s="1">
        <v>118733.2</v>
      </c>
      <c r="V94" s="1">
        <v>118733.2</v>
      </c>
      <c r="W94" s="1">
        <v>118733.2</v>
      </c>
      <c r="X94" s="1">
        <v>118733.2</v>
      </c>
      <c r="Y94" s="1">
        <v>118733.2</v>
      </c>
      <c r="Z94" s="59">
        <f t="shared" si="30"/>
        <v>712399.2</v>
      </c>
      <c r="AA94" s="58">
        <v>2030</v>
      </c>
      <c r="AB94" s="101"/>
      <c r="AC94" s="87"/>
    </row>
    <row r="95" spans="1:30" ht="31.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93</v>
      </c>
      <c r="S95" s="137" t="s">
        <v>38</v>
      </c>
      <c r="T95" s="2">
        <v>23115</v>
      </c>
      <c r="U95" s="2">
        <v>23115</v>
      </c>
      <c r="V95" s="2">
        <v>23115</v>
      </c>
      <c r="W95" s="2">
        <v>23115</v>
      </c>
      <c r="X95" s="2">
        <v>23115</v>
      </c>
      <c r="Y95" s="2">
        <v>23115</v>
      </c>
      <c r="Z95" s="49">
        <f>Y95</f>
        <v>23115</v>
      </c>
      <c r="AA95" s="41">
        <v>2030</v>
      </c>
      <c r="AB95" s="105"/>
      <c r="AC95" s="93"/>
      <c r="AD95" s="93"/>
    </row>
    <row r="96" spans="1:30" ht="31.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94</v>
      </c>
      <c r="S96" s="118" t="s">
        <v>9</v>
      </c>
      <c r="T96" s="3">
        <v>95</v>
      </c>
      <c r="U96" s="3">
        <v>95</v>
      </c>
      <c r="V96" s="3">
        <v>95</v>
      </c>
      <c r="W96" s="3">
        <v>95</v>
      </c>
      <c r="X96" s="3">
        <v>95</v>
      </c>
      <c r="Y96" s="3">
        <v>95</v>
      </c>
      <c r="Z96" s="5">
        <v>95</v>
      </c>
      <c r="AA96" s="41">
        <v>2030</v>
      </c>
      <c r="AB96" s="33"/>
    </row>
    <row r="97" spans="1:29" ht="47.25" x14ac:dyDescent="0.25">
      <c r="A97" s="54"/>
      <c r="B97" s="54"/>
      <c r="C97" s="54"/>
      <c r="D97" s="54" t="s">
        <v>18</v>
      </c>
      <c r="E97" s="54" t="s">
        <v>21</v>
      </c>
      <c r="F97" s="54" t="s">
        <v>18</v>
      </c>
      <c r="G97" s="54" t="s">
        <v>22</v>
      </c>
      <c r="H97" s="54" t="s">
        <v>19</v>
      </c>
      <c r="I97" s="54" t="s">
        <v>24</v>
      </c>
      <c r="J97" s="54" t="s">
        <v>18</v>
      </c>
      <c r="K97" s="54" t="s">
        <v>18</v>
      </c>
      <c r="L97" s="54" t="s">
        <v>19</v>
      </c>
      <c r="M97" s="54" t="s">
        <v>40</v>
      </c>
      <c r="N97" s="54" t="s">
        <v>40</v>
      </c>
      <c r="O97" s="54" t="s">
        <v>40</v>
      </c>
      <c r="P97" s="54" t="s">
        <v>40</v>
      </c>
      <c r="Q97" s="54" t="s">
        <v>40</v>
      </c>
      <c r="R97" s="68" t="s">
        <v>211</v>
      </c>
      <c r="S97" s="58" t="s">
        <v>0</v>
      </c>
      <c r="T97" s="59">
        <f t="shared" ref="T97:X98" si="32">T101+T105+T109+T113</f>
        <v>2897.7</v>
      </c>
      <c r="U97" s="59">
        <f t="shared" si="32"/>
        <v>2897.7</v>
      </c>
      <c r="V97" s="59">
        <f t="shared" si="32"/>
        <v>2897.7</v>
      </c>
      <c r="W97" s="59">
        <f t="shared" si="32"/>
        <v>2897.7</v>
      </c>
      <c r="X97" s="59">
        <f t="shared" si="32"/>
        <v>2897.7</v>
      </c>
      <c r="Y97" s="59">
        <f t="shared" ref="Y97" si="33">Y101+Y105+Y109+Y113</f>
        <v>2897.7</v>
      </c>
      <c r="Z97" s="59">
        <f t="shared" ref="Z97:Z117" si="34">SUM(T97:Y97)</f>
        <v>17386.2</v>
      </c>
      <c r="AA97" s="58">
        <v>2030</v>
      </c>
      <c r="AB97" s="102"/>
    </row>
    <row r="98" spans="1:29" ht="31.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 t="s">
        <v>95</v>
      </c>
      <c r="S98" s="41" t="s">
        <v>38</v>
      </c>
      <c r="T98" s="44">
        <f t="shared" si="32"/>
        <v>406</v>
      </c>
      <c r="U98" s="44">
        <f t="shared" si="32"/>
        <v>406</v>
      </c>
      <c r="V98" s="44">
        <f t="shared" si="32"/>
        <v>406</v>
      </c>
      <c r="W98" s="44">
        <f t="shared" si="32"/>
        <v>406</v>
      </c>
      <c r="X98" s="44">
        <f t="shared" si="32"/>
        <v>406</v>
      </c>
      <c r="Y98" s="44">
        <f t="shared" ref="Y98" si="35">Y102+Y106+Y110+Y114</f>
        <v>406</v>
      </c>
      <c r="Z98" s="49">
        <f>Y98</f>
        <v>406</v>
      </c>
      <c r="AA98" s="41">
        <v>2030</v>
      </c>
      <c r="AB98" s="105"/>
      <c r="AC98" s="87"/>
    </row>
    <row r="99" spans="1:29" ht="31.1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136" t="s">
        <v>213</v>
      </c>
      <c r="S99" s="41" t="s">
        <v>38</v>
      </c>
      <c r="T99" s="44">
        <f t="shared" ref="T99:Y100" si="36">T103+T107+T111+T115</f>
        <v>4</v>
      </c>
      <c r="U99" s="44">
        <f t="shared" si="36"/>
        <v>4</v>
      </c>
      <c r="V99" s="44">
        <f t="shared" si="36"/>
        <v>4</v>
      </c>
      <c r="W99" s="44">
        <f t="shared" si="36"/>
        <v>4</v>
      </c>
      <c r="X99" s="44">
        <f t="shared" si="36"/>
        <v>4</v>
      </c>
      <c r="Y99" s="44">
        <f t="shared" si="36"/>
        <v>4</v>
      </c>
      <c r="Z99" s="49">
        <f>SUM(T99:Y99)</f>
        <v>24</v>
      </c>
      <c r="AA99" s="41">
        <v>2030</v>
      </c>
      <c r="AB99" s="112"/>
      <c r="AC99" s="87"/>
    </row>
    <row r="100" spans="1:29" ht="31.1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136" t="s">
        <v>191</v>
      </c>
      <c r="S100" s="41" t="s">
        <v>38</v>
      </c>
      <c r="T100" s="44">
        <f t="shared" si="36"/>
        <v>40</v>
      </c>
      <c r="U100" s="44">
        <f t="shared" si="36"/>
        <v>40</v>
      </c>
      <c r="V100" s="44">
        <f t="shared" si="36"/>
        <v>40</v>
      </c>
      <c r="W100" s="44">
        <f t="shared" si="36"/>
        <v>40</v>
      </c>
      <c r="X100" s="44">
        <f t="shared" si="36"/>
        <v>40</v>
      </c>
      <c r="Y100" s="44">
        <f t="shared" si="36"/>
        <v>40</v>
      </c>
      <c r="Z100" s="49">
        <f t="shared" si="34"/>
        <v>240</v>
      </c>
      <c r="AA100" s="41">
        <v>2030</v>
      </c>
      <c r="AB100" s="112"/>
      <c r="AC100" s="87"/>
    </row>
    <row r="101" spans="1:29" ht="47.25" x14ac:dyDescent="0.25">
      <c r="A101" s="54" t="s">
        <v>18</v>
      </c>
      <c r="B101" s="54" t="s">
        <v>18</v>
      </c>
      <c r="C101" s="54" t="s">
        <v>22</v>
      </c>
      <c r="D101" s="54" t="s">
        <v>18</v>
      </c>
      <c r="E101" s="54" t="s">
        <v>21</v>
      </c>
      <c r="F101" s="54" t="s">
        <v>18</v>
      </c>
      <c r="G101" s="54" t="s">
        <v>22</v>
      </c>
      <c r="H101" s="54" t="s">
        <v>19</v>
      </c>
      <c r="I101" s="54" t="s">
        <v>24</v>
      </c>
      <c r="J101" s="54" t="s">
        <v>18</v>
      </c>
      <c r="K101" s="54" t="s">
        <v>18</v>
      </c>
      <c r="L101" s="54" t="s">
        <v>19</v>
      </c>
      <c r="M101" s="54" t="s">
        <v>40</v>
      </c>
      <c r="N101" s="54" t="s">
        <v>40</v>
      </c>
      <c r="O101" s="54" t="s">
        <v>40</v>
      </c>
      <c r="P101" s="54" t="s">
        <v>40</v>
      </c>
      <c r="Q101" s="54" t="s">
        <v>40</v>
      </c>
      <c r="R101" s="69" t="s">
        <v>190</v>
      </c>
      <c r="S101" s="55" t="s">
        <v>0</v>
      </c>
      <c r="T101" s="1">
        <v>1092</v>
      </c>
      <c r="U101" s="1">
        <v>1092</v>
      </c>
      <c r="V101" s="1">
        <v>1092</v>
      </c>
      <c r="W101" s="1">
        <v>1092</v>
      </c>
      <c r="X101" s="1">
        <v>1092</v>
      </c>
      <c r="Y101" s="1">
        <v>1092</v>
      </c>
      <c r="Z101" s="59">
        <f t="shared" si="34"/>
        <v>6552</v>
      </c>
      <c r="AA101" s="58">
        <v>2030</v>
      </c>
      <c r="AB101" s="102"/>
    </row>
    <row r="102" spans="1:29" ht="47.25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72" t="s">
        <v>192</v>
      </c>
      <c r="S102" s="118" t="s">
        <v>38</v>
      </c>
      <c r="T102" s="44">
        <v>157</v>
      </c>
      <c r="U102" s="44">
        <v>157</v>
      </c>
      <c r="V102" s="44">
        <v>157</v>
      </c>
      <c r="W102" s="44">
        <v>157</v>
      </c>
      <c r="X102" s="44">
        <v>157</v>
      </c>
      <c r="Y102" s="44">
        <v>157</v>
      </c>
      <c r="Z102" s="49">
        <f>Y102</f>
        <v>157</v>
      </c>
      <c r="AA102" s="41">
        <v>2030</v>
      </c>
      <c r="AB102" s="107"/>
      <c r="AC102" s="93"/>
    </row>
    <row r="103" spans="1:29" ht="47.25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136" t="s">
        <v>207</v>
      </c>
      <c r="S103" s="41" t="s">
        <v>38</v>
      </c>
      <c r="T103" s="44">
        <v>1</v>
      </c>
      <c r="U103" s="44">
        <v>1</v>
      </c>
      <c r="V103" s="44">
        <v>1</v>
      </c>
      <c r="W103" s="44">
        <v>1</v>
      </c>
      <c r="X103" s="44">
        <v>1</v>
      </c>
      <c r="Y103" s="44">
        <v>1</v>
      </c>
      <c r="Z103" s="49">
        <f t="shared" ref="Z103:Z104" si="37">SUM(T103:Y103)</f>
        <v>6</v>
      </c>
      <c r="AA103" s="41">
        <v>2030</v>
      </c>
      <c r="AB103" s="107"/>
      <c r="AC103" s="93"/>
    </row>
    <row r="104" spans="1:29" ht="47.2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136" t="s">
        <v>193</v>
      </c>
      <c r="S104" s="41" t="s">
        <v>38</v>
      </c>
      <c r="T104" s="44">
        <v>15</v>
      </c>
      <c r="U104" s="44">
        <v>15</v>
      </c>
      <c r="V104" s="44">
        <v>15</v>
      </c>
      <c r="W104" s="44">
        <v>15</v>
      </c>
      <c r="X104" s="44">
        <v>15</v>
      </c>
      <c r="Y104" s="44">
        <v>15</v>
      </c>
      <c r="Z104" s="49">
        <f t="shared" si="37"/>
        <v>90</v>
      </c>
      <c r="AA104" s="41">
        <v>2030</v>
      </c>
      <c r="AB104" s="107"/>
      <c r="AC104" s="93"/>
    </row>
    <row r="105" spans="1:29" ht="47.25" x14ac:dyDescent="0.25">
      <c r="A105" s="54" t="s">
        <v>18</v>
      </c>
      <c r="B105" s="54" t="s">
        <v>18</v>
      </c>
      <c r="C105" s="54" t="s">
        <v>24</v>
      </c>
      <c r="D105" s="54" t="s">
        <v>18</v>
      </c>
      <c r="E105" s="54" t="s">
        <v>21</v>
      </c>
      <c r="F105" s="54" t="s">
        <v>18</v>
      </c>
      <c r="G105" s="54" t="s">
        <v>22</v>
      </c>
      <c r="H105" s="54" t="s">
        <v>19</v>
      </c>
      <c r="I105" s="54" t="s">
        <v>24</v>
      </c>
      <c r="J105" s="54" t="s">
        <v>18</v>
      </c>
      <c r="K105" s="54" t="s">
        <v>18</v>
      </c>
      <c r="L105" s="54" t="s">
        <v>19</v>
      </c>
      <c r="M105" s="54" t="s">
        <v>40</v>
      </c>
      <c r="N105" s="54" t="s">
        <v>40</v>
      </c>
      <c r="O105" s="54" t="s">
        <v>40</v>
      </c>
      <c r="P105" s="54" t="s">
        <v>40</v>
      </c>
      <c r="Q105" s="54" t="s">
        <v>40</v>
      </c>
      <c r="R105" s="69" t="s">
        <v>190</v>
      </c>
      <c r="S105" s="55" t="s">
        <v>0</v>
      </c>
      <c r="T105" s="1">
        <v>630.5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59">
        <f t="shared" si="34"/>
        <v>3783</v>
      </c>
      <c r="AA105" s="58">
        <v>2030</v>
      </c>
      <c r="AB105" s="104"/>
      <c r="AC105" s="87"/>
    </row>
    <row r="106" spans="1:29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194</v>
      </c>
      <c r="S106" s="118" t="s">
        <v>38</v>
      </c>
      <c r="T106" s="44">
        <v>35</v>
      </c>
      <c r="U106" s="44">
        <v>35</v>
      </c>
      <c r="V106" s="44">
        <v>35</v>
      </c>
      <c r="W106" s="44">
        <v>35</v>
      </c>
      <c r="X106" s="44">
        <v>35</v>
      </c>
      <c r="Y106" s="44">
        <v>35</v>
      </c>
      <c r="Z106" s="49">
        <f>Y106</f>
        <v>35</v>
      </c>
      <c r="AA106" s="41">
        <v>2030</v>
      </c>
      <c r="AB106" s="105"/>
      <c r="AC106" s="87"/>
    </row>
    <row r="107" spans="1:29" ht="47.25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36" t="s">
        <v>206</v>
      </c>
      <c r="S107" s="41" t="s">
        <v>38</v>
      </c>
      <c r="T107" s="44">
        <v>1</v>
      </c>
      <c r="U107" s="44">
        <v>1</v>
      </c>
      <c r="V107" s="44">
        <v>1</v>
      </c>
      <c r="W107" s="44">
        <v>1</v>
      </c>
      <c r="X107" s="44">
        <v>1</v>
      </c>
      <c r="Y107" s="44">
        <v>1</v>
      </c>
      <c r="Z107" s="49">
        <f t="shared" ref="Z107:Z108" si="38">SUM(T107:Y107)</f>
        <v>6</v>
      </c>
      <c r="AA107" s="41">
        <v>2030</v>
      </c>
      <c r="AB107" s="112"/>
      <c r="AC107" s="87"/>
    </row>
    <row r="108" spans="1:29" ht="47.2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36" t="s">
        <v>195</v>
      </c>
      <c r="S108" s="41" t="s">
        <v>38</v>
      </c>
      <c r="T108" s="44">
        <v>5</v>
      </c>
      <c r="U108" s="44">
        <v>5</v>
      </c>
      <c r="V108" s="44">
        <v>5</v>
      </c>
      <c r="W108" s="44">
        <v>5</v>
      </c>
      <c r="X108" s="44">
        <v>5</v>
      </c>
      <c r="Y108" s="44">
        <v>5</v>
      </c>
      <c r="Z108" s="49">
        <f t="shared" si="38"/>
        <v>30</v>
      </c>
      <c r="AA108" s="41">
        <v>2030</v>
      </c>
      <c r="AB108" s="112"/>
      <c r="AC108" s="87"/>
    </row>
    <row r="109" spans="1:29" ht="47.25" x14ac:dyDescent="0.25">
      <c r="A109" s="54" t="s">
        <v>18</v>
      </c>
      <c r="B109" s="54" t="s">
        <v>18</v>
      </c>
      <c r="C109" s="54" t="s">
        <v>21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40</v>
      </c>
      <c r="N109" s="54" t="s">
        <v>40</v>
      </c>
      <c r="O109" s="54" t="s">
        <v>40</v>
      </c>
      <c r="P109" s="54" t="s">
        <v>40</v>
      </c>
      <c r="Q109" s="54" t="s">
        <v>40</v>
      </c>
      <c r="R109" s="69" t="s">
        <v>190</v>
      </c>
      <c r="S109" s="55" t="s">
        <v>0</v>
      </c>
      <c r="T109" s="1">
        <v>475.2</v>
      </c>
      <c r="U109" s="1">
        <v>475.2</v>
      </c>
      <c r="V109" s="1">
        <v>475.2</v>
      </c>
      <c r="W109" s="1">
        <v>475.2</v>
      </c>
      <c r="X109" s="1">
        <v>475.2</v>
      </c>
      <c r="Y109" s="1">
        <v>475.2</v>
      </c>
      <c r="Z109" s="59">
        <f t="shared" si="34"/>
        <v>2851.2</v>
      </c>
      <c r="AA109" s="58">
        <v>2030</v>
      </c>
      <c r="AB109" s="102"/>
    </row>
    <row r="110" spans="1:29" ht="47.25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 t="s">
        <v>196</v>
      </c>
      <c r="S110" s="41" t="s">
        <v>38</v>
      </c>
      <c r="T110" s="44">
        <v>134</v>
      </c>
      <c r="U110" s="44">
        <v>134</v>
      </c>
      <c r="V110" s="44">
        <v>134</v>
      </c>
      <c r="W110" s="44">
        <v>134</v>
      </c>
      <c r="X110" s="44">
        <v>134</v>
      </c>
      <c r="Y110" s="44">
        <v>134</v>
      </c>
      <c r="Z110" s="49">
        <f>Y110</f>
        <v>134</v>
      </c>
      <c r="AA110" s="41">
        <v>2030</v>
      </c>
      <c r="AB110" s="105"/>
      <c r="AC110" s="87"/>
    </row>
    <row r="111" spans="1:29" ht="47.25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136" t="s">
        <v>205</v>
      </c>
      <c r="S111" s="41" t="s">
        <v>38</v>
      </c>
      <c r="T111" s="44">
        <v>1</v>
      </c>
      <c r="U111" s="44">
        <v>1</v>
      </c>
      <c r="V111" s="44">
        <v>1</v>
      </c>
      <c r="W111" s="44">
        <v>1</v>
      </c>
      <c r="X111" s="44">
        <v>1</v>
      </c>
      <c r="Y111" s="44">
        <v>1</v>
      </c>
      <c r="Z111" s="49">
        <f t="shared" ref="Z111:Z112" si="39">SUM(T111:Y111)</f>
        <v>6</v>
      </c>
      <c r="AA111" s="41">
        <v>2030</v>
      </c>
      <c r="AB111" s="112"/>
      <c r="AC111" s="87"/>
    </row>
    <row r="112" spans="1:29" ht="47.25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136" t="s">
        <v>197</v>
      </c>
      <c r="S112" s="41" t="s">
        <v>38</v>
      </c>
      <c r="T112" s="44">
        <v>10</v>
      </c>
      <c r="U112" s="44">
        <v>10</v>
      </c>
      <c r="V112" s="44">
        <v>10</v>
      </c>
      <c r="W112" s="44">
        <v>10</v>
      </c>
      <c r="X112" s="44">
        <v>10</v>
      </c>
      <c r="Y112" s="44">
        <v>10</v>
      </c>
      <c r="Z112" s="49">
        <f t="shared" si="39"/>
        <v>60</v>
      </c>
      <c r="AA112" s="41">
        <v>2030</v>
      </c>
      <c r="AB112" s="112"/>
      <c r="AC112" s="87"/>
    </row>
    <row r="113" spans="1:31" ht="47.25" x14ac:dyDescent="0.25">
      <c r="A113" s="54" t="s">
        <v>18</v>
      </c>
      <c r="B113" s="54" t="s">
        <v>18</v>
      </c>
      <c r="C113" s="54" t="s">
        <v>25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40</v>
      </c>
      <c r="N113" s="54" t="s">
        <v>40</v>
      </c>
      <c r="O113" s="54" t="s">
        <v>40</v>
      </c>
      <c r="P113" s="54" t="s">
        <v>40</v>
      </c>
      <c r="Q113" s="54" t="s">
        <v>40</v>
      </c>
      <c r="R113" s="69" t="s">
        <v>190</v>
      </c>
      <c r="S113" s="55" t="s">
        <v>0</v>
      </c>
      <c r="T113" s="1">
        <v>700</v>
      </c>
      <c r="U113" s="1">
        <v>700</v>
      </c>
      <c r="V113" s="1">
        <v>700</v>
      </c>
      <c r="W113" s="1">
        <v>700</v>
      </c>
      <c r="X113" s="1">
        <v>700</v>
      </c>
      <c r="Y113" s="1">
        <v>700</v>
      </c>
      <c r="Z113" s="59">
        <f t="shared" si="34"/>
        <v>4200</v>
      </c>
      <c r="AA113" s="58">
        <v>2030</v>
      </c>
      <c r="AB113" s="33"/>
    </row>
    <row r="114" spans="1:31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198</v>
      </c>
      <c r="S114" s="41" t="s">
        <v>38</v>
      </c>
      <c r="T114" s="44">
        <v>80</v>
      </c>
      <c r="U114" s="44">
        <v>80</v>
      </c>
      <c r="V114" s="44">
        <v>80</v>
      </c>
      <c r="W114" s="44">
        <v>80</v>
      </c>
      <c r="X114" s="44">
        <v>80</v>
      </c>
      <c r="Y114" s="44">
        <v>80</v>
      </c>
      <c r="Z114" s="49">
        <f>Y114</f>
        <v>80</v>
      </c>
      <c r="AA114" s="41">
        <v>2030</v>
      </c>
      <c r="AB114" s="33"/>
    </row>
    <row r="115" spans="1:31" ht="47.2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36" t="s">
        <v>204</v>
      </c>
      <c r="S115" s="41" t="s">
        <v>38</v>
      </c>
      <c r="T115" s="44">
        <v>1</v>
      </c>
      <c r="U115" s="44">
        <v>1</v>
      </c>
      <c r="V115" s="44">
        <v>1</v>
      </c>
      <c r="W115" s="44">
        <v>1</v>
      </c>
      <c r="X115" s="44">
        <v>1</v>
      </c>
      <c r="Y115" s="44">
        <v>1</v>
      </c>
      <c r="Z115" s="49">
        <f t="shared" si="34"/>
        <v>6</v>
      </c>
      <c r="AA115" s="41">
        <v>2030</v>
      </c>
      <c r="AB115" s="33"/>
    </row>
    <row r="116" spans="1:31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136" t="s">
        <v>199</v>
      </c>
      <c r="S116" s="41" t="s">
        <v>38</v>
      </c>
      <c r="T116" s="44">
        <v>10</v>
      </c>
      <c r="U116" s="44">
        <v>10</v>
      </c>
      <c r="V116" s="44">
        <v>10</v>
      </c>
      <c r="W116" s="44">
        <v>10</v>
      </c>
      <c r="X116" s="44">
        <v>10</v>
      </c>
      <c r="Y116" s="44">
        <v>10</v>
      </c>
      <c r="Z116" s="49">
        <f t="shared" si="34"/>
        <v>60</v>
      </c>
      <c r="AA116" s="41">
        <v>2030</v>
      </c>
      <c r="AB116" s="33"/>
    </row>
    <row r="117" spans="1:31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40</v>
      </c>
      <c r="N117" s="54" t="s">
        <v>40</v>
      </c>
      <c r="O117" s="54" t="s">
        <v>40</v>
      </c>
      <c r="P117" s="54" t="s">
        <v>40</v>
      </c>
      <c r="Q117" s="54" t="s">
        <v>40</v>
      </c>
      <c r="R117" s="116" t="s">
        <v>96</v>
      </c>
      <c r="S117" s="82" t="s">
        <v>0</v>
      </c>
      <c r="T117" s="59">
        <v>5200</v>
      </c>
      <c r="U117" s="59">
        <v>5200</v>
      </c>
      <c r="V117" s="59">
        <v>5200</v>
      </c>
      <c r="W117" s="59">
        <v>5200</v>
      </c>
      <c r="X117" s="59">
        <v>5200</v>
      </c>
      <c r="Y117" s="59">
        <v>5200</v>
      </c>
      <c r="Z117" s="59">
        <f t="shared" si="34"/>
        <v>31200</v>
      </c>
      <c r="AA117" s="58">
        <v>2030</v>
      </c>
      <c r="AB117" s="105"/>
      <c r="AC117" s="93"/>
      <c r="AD117" s="93"/>
      <c r="AE117" s="93"/>
    </row>
    <row r="118" spans="1:31" s="71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97</v>
      </c>
      <c r="S118" s="41" t="s">
        <v>38</v>
      </c>
      <c r="T118" s="2">
        <v>10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45">
        <v>10</v>
      </c>
      <c r="AA118" s="41">
        <v>2030</v>
      </c>
      <c r="AB118" s="33"/>
      <c r="AC118" s="87"/>
    </row>
    <row r="119" spans="1:31" s="71" customFormat="1" ht="31.5" x14ac:dyDescent="0.25">
      <c r="A119" s="54"/>
      <c r="B119" s="54"/>
      <c r="C119" s="54"/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40</v>
      </c>
      <c r="N119" s="54" t="s">
        <v>40</v>
      </c>
      <c r="O119" s="54" t="s">
        <v>40</v>
      </c>
      <c r="P119" s="54" t="s">
        <v>40</v>
      </c>
      <c r="Q119" s="54" t="s">
        <v>40</v>
      </c>
      <c r="R119" s="117" t="s">
        <v>98</v>
      </c>
      <c r="S119" s="58" t="s">
        <v>0</v>
      </c>
      <c r="T119" s="59">
        <f>T124+T122+T132</f>
        <v>107888</v>
      </c>
      <c r="U119" s="59">
        <f t="shared" ref="U119:Y119" si="40">U124+U122+U132</f>
        <v>107888</v>
      </c>
      <c r="V119" s="59">
        <f t="shared" si="40"/>
        <v>107888</v>
      </c>
      <c r="W119" s="59">
        <f t="shared" si="40"/>
        <v>107888</v>
      </c>
      <c r="X119" s="59">
        <f t="shared" si="40"/>
        <v>107888</v>
      </c>
      <c r="Y119" s="59">
        <f t="shared" si="40"/>
        <v>107888</v>
      </c>
      <c r="Z119" s="59">
        <f>SUM(T119:Y119)</f>
        <v>647328</v>
      </c>
      <c r="AA119" s="58">
        <v>2030</v>
      </c>
      <c r="AB119" s="33"/>
    </row>
    <row r="120" spans="1:31" s="71" customFormat="1" ht="31.5" hidden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8" t="s">
        <v>167</v>
      </c>
      <c r="S120" s="41" t="s">
        <v>46</v>
      </c>
      <c r="T120" s="4">
        <f>T125</f>
        <v>3.7</v>
      </c>
      <c r="U120" s="4">
        <f t="shared" ref="U120:Y120" si="41">U125</f>
        <v>3.7</v>
      </c>
      <c r="V120" s="4">
        <f t="shared" si="41"/>
        <v>3.7</v>
      </c>
      <c r="W120" s="4">
        <f t="shared" si="41"/>
        <v>3.7</v>
      </c>
      <c r="X120" s="4">
        <f t="shared" si="41"/>
        <v>3.7</v>
      </c>
      <c r="Y120" s="4">
        <f t="shared" si="41"/>
        <v>3.7</v>
      </c>
      <c r="Z120" s="6">
        <v>3.7</v>
      </c>
      <c r="AA120" s="41">
        <v>2030</v>
      </c>
      <c r="AB120" s="33"/>
    </row>
    <row r="121" spans="1:31" s="51" customFormat="1" ht="31.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 t="s">
        <v>208</v>
      </c>
      <c r="S121" s="41" t="s">
        <v>46</v>
      </c>
      <c r="T121" s="3">
        <f>T130+T123+T133</f>
        <v>2214.1999999999998</v>
      </c>
      <c r="U121" s="3">
        <f t="shared" ref="U121:Y121" si="42">U130+U123+U133</f>
        <v>2214.1999999999998</v>
      </c>
      <c r="V121" s="3">
        <f t="shared" si="42"/>
        <v>2214.1999999999998</v>
      </c>
      <c r="W121" s="3">
        <f t="shared" si="42"/>
        <v>2214.1999999999998</v>
      </c>
      <c r="X121" s="3">
        <f t="shared" si="42"/>
        <v>2214.1999999999998</v>
      </c>
      <c r="Y121" s="3">
        <f t="shared" si="42"/>
        <v>2214.1999999999998</v>
      </c>
      <c r="Z121" s="6">
        <f>Y121</f>
        <v>2214.1999999999998</v>
      </c>
      <c r="AA121" s="41">
        <v>2030</v>
      </c>
      <c r="AB121" s="33"/>
    </row>
    <row r="122" spans="1:31" s="71" customFormat="1" ht="31.5" x14ac:dyDescent="0.25">
      <c r="A122" s="54" t="s">
        <v>18</v>
      </c>
      <c r="B122" s="54" t="s">
        <v>18</v>
      </c>
      <c r="C122" s="54" t="s">
        <v>24</v>
      </c>
      <c r="D122" s="54" t="s">
        <v>18</v>
      </c>
      <c r="E122" s="54" t="s">
        <v>21</v>
      </c>
      <c r="F122" s="54" t="s">
        <v>18</v>
      </c>
      <c r="G122" s="54" t="s">
        <v>22</v>
      </c>
      <c r="H122" s="54" t="s">
        <v>19</v>
      </c>
      <c r="I122" s="54" t="s">
        <v>24</v>
      </c>
      <c r="J122" s="54" t="s">
        <v>18</v>
      </c>
      <c r="K122" s="54" t="s">
        <v>18</v>
      </c>
      <c r="L122" s="54" t="s">
        <v>19</v>
      </c>
      <c r="M122" s="54" t="s">
        <v>40</v>
      </c>
      <c r="N122" s="54" t="s">
        <v>40</v>
      </c>
      <c r="O122" s="54" t="s">
        <v>40</v>
      </c>
      <c r="P122" s="54" t="s">
        <v>40</v>
      </c>
      <c r="Q122" s="54" t="s">
        <v>40</v>
      </c>
      <c r="R122" s="117" t="s">
        <v>98</v>
      </c>
      <c r="S122" s="55" t="s">
        <v>0</v>
      </c>
      <c r="T122" s="1">
        <v>2266.5</v>
      </c>
      <c r="U122" s="1">
        <v>2266.5</v>
      </c>
      <c r="V122" s="1">
        <v>2266.5</v>
      </c>
      <c r="W122" s="1">
        <v>2266.5</v>
      </c>
      <c r="X122" s="1">
        <v>2266.5</v>
      </c>
      <c r="Y122" s="1">
        <v>2266.5</v>
      </c>
      <c r="Z122" s="59">
        <f>SUM(T122:Y122)</f>
        <v>13599</v>
      </c>
      <c r="AA122" s="58">
        <v>2030</v>
      </c>
      <c r="AB122" s="33"/>
    </row>
    <row r="123" spans="1:31" s="51" customFormat="1" ht="31.5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 t="s">
        <v>209</v>
      </c>
      <c r="S123" s="41" t="s">
        <v>46</v>
      </c>
      <c r="T123" s="3">
        <v>13.6</v>
      </c>
      <c r="U123" s="3">
        <v>13.6</v>
      </c>
      <c r="V123" s="3">
        <v>13.6</v>
      </c>
      <c r="W123" s="3">
        <v>13.6</v>
      </c>
      <c r="X123" s="3">
        <v>13.6</v>
      </c>
      <c r="Y123" s="3">
        <v>13.6</v>
      </c>
      <c r="Z123" s="6">
        <f>Y123</f>
        <v>13.6</v>
      </c>
      <c r="AA123" s="41">
        <v>2030</v>
      </c>
      <c r="AB123" s="33"/>
    </row>
    <row r="124" spans="1:31" s="71" customFormat="1" ht="31.5" x14ac:dyDescent="0.25">
      <c r="A124" s="54" t="s">
        <v>18</v>
      </c>
      <c r="B124" s="54" t="s">
        <v>19</v>
      </c>
      <c r="C124" s="54" t="s">
        <v>20</v>
      </c>
      <c r="D124" s="54" t="s">
        <v>18</v>
      </c>
      <c r="E124" s="54" t="s">
        <v>21</v>
      </c>
      <c r="F124" s="54" t="s">
        <v>18</v>
      </c>
      <c r="G124" s="54" t="s">
        <v>22</v>
      </c>
      <c r="H124" s="54" t="s">
        <v>19</v>
      </c>
      <c r="I124" s="54" t="s">
        <v>24</v>
      </c>
      <c r="J124" s="54" t="s">
        <v>18</v>
      </c>
      <c r="K124" s="54" t="s">
        <v>18</v>
      </c>
      <c r="L124" s="54" t="s">
        <v>19</v>
      </c>
      <c r="M124" s="54" t="s">
        <v>40</v>
      </c>
      <c r="N124" s="54" t="s">
        <v>40</v>
      </c>
      <c r="O124" s="54" t="s">
        <v>40</v>
      </c>
      <c r="P124" s="54" t="s">
        <v>40</v>
      </c>
      <c r="Q124" s="54" t="s">
        <v>40</v>
      </c>
      <c r="R124" s="117" t="s">
        <v>98</v>
      </c>
      <c r="S124" s="55" t="s">
        <v>0</v>
      </c>
      <c r="T124" s="1">
        <v>102643.1</v>
      </c>
      <c r="U124" s="1">
        <v>102643.1</v>
      </c>
      <c r="V124" s="1">
        <v>102643.1</v>
      </c>
      <c r="W124" s="1">
        <v>102643.1</v>
      </c>
      <c r="X124" s="1">
        <v>102643.1</v>
      </c>
      <c r="Y124" s="1">
        <v>102643.1</v>
      </c>
      <c r="Z124" s="59">
        <f>SUM(T124:Y124)</f>
        <v>615858.6</v>
      </c>
      <c r="AA124" s="58">
        <v>2030</v>
      </c>
      <c r="AB124" s="33"/>
    </row>
    <row r="125" spans="1:31" s="71" customFormat="1" ht="31.5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8" t="s">
        <v>216</v>
      </c>
      <c r="S125" s="41" t="s">
        <v>46</v>
      </c>
      <c r="T125" s="3">
        <v>3.7</v>
      </c>
      <c r="U125" s="3">
        <v>3.7</v>
      </c>
      <c r="V125" s="3">
        <v>3.7</v>
      </c>
      <c r="W125" s="3">
        <v>3.7</v>
      </c>
      <c r="X125" s="3">
        <v>3.7</v>
      </c>
      <c r="Y125" s="3">
        <v>3.7</v>
      </c>
      <c r="Z125" s="6">
        <v>3.7</v>
      </c>
      <c r="AA125" s="41">
        <v>2030</v>
      </c>
      <c r="AB125" s="33"/>
    </row>
    <row r="126" spans="1:31" ht="47.2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217</v>
      </c>
      <c r="S126" s="41" t="s">
        <v>38</v>
      </c>
      <c r="T126" s="44">
        <v>70</v>
      </c>
      <c r="U126" s="44">
        <v>70</v>
      </c>
      <c r="V126" s="44">
        <v>70</v>
      </c>
      <c r="W126" s="44">
        <v>70</v>
      </c>
      <c r="X126" s="44">
        <v>70</v>
      </c>
      <c r="Y126" s="44">
        <v>70</v>
      </c>
      <c r="Z126" s="49">
        <v>70</v>
      </c>
      <c r="AA126" s="41">
        <v>2030</v>
      </c>
      <c r="AB126" s="105"/>
      <c r="AC126" s="87"/>
    </row>
    <row r="127" spans="1:31" ht="47.4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1" t="s">
        <v>218</v>
      </c>
      <c r="S127" s="41" t="s">
        <v>38</v>
      </c>
      <c r="T127" s="44">
        <v>3100</v>
      </c>
      <c r="U127" s="44">
        <v>3100</v>
      </c>
      <c r="V127" s="44">
        <v>3100</v>
      </c>
      <c r="W127" s="44">
        <v>3100</v>
      </c>
      <c r="X127" s="44">
        <v>3100</v>
      </c>
      <c r="Y127" s="44">
        <v>3100</v>
      </c>
      <c r="Z127" s="49">
        <f>SUM(T127:Y127)</f>
        <v>18600</v>
      </c>
      <c r="AA127" s="41">
        <v>2030</v>
      </c>
      <c r="AB127" s="105"/>
      <c r="AC127" s="87"/>
    </row>
    <row r="128" spans="1:31" ht="31.5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1" t="s">
        <v>219</v>
      </c>
      <c r="S128" s="137" t="s">
        <v>32</v>
      </c>
      <c r="T128" s="3">
        <v>13000</v>
      </c>
      <c r="U128" s="3">
        <v>13000</v>
      </c>
      <c r="V128" s="3">
        <v>13000</v>
      </c>
      <c r="W128" s="3">
        <v>13000</v>
      </c>
      <c r="X128" s="3">
        <v>13000</v>
      </c>
      <c r="Y128" s="3">
        <v>13000</v>
      </c>
      <c r="Z128" s="6">
        <f>SUM(T128:Y128)</f>
        <v>78000</v>
      </c>
      <c r="AA128" s="41">
        <v>2030</v>
      </c>
      <c r="AB128" s="105"/>
      <c r="AC128" s="87"/>
    </row>
    <row r="129" spans="1:30" s="51" customFormat="1" ht="47.2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220</v>
      </c>
      <c r="S129" s="137" t="s">
        <v>34</v>
      </c>
      <c r="T129" s="3">
        <v>12053</v>
      </c>
      <c r="U129" s="3">
        <v>12053</v>
      </c>
      <c r="V129" s="3">
        <v>12053</v>
      </c>
      <c r="W129" s="3">
        <v>12053</v>
      </c>
      <c r="X129" s="3">
        <v>12053</v>
      </c>
      <c r="Y129" s="3">
        <v>12053</v>
      </c>
      <c r="Z129" s="6">
        <f>SUM(T129:Y129)</f>
        <v>72318</v>
      </c>
      <c r="AA129" s="41">
        <v>2030</v>
      </c>
      <c r="AB129" s="105"/>
      <c r="AC129" s="87"/>
    </row>
    <row r="130" spans="1:30" s="51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221</v>
      </c>
      <c r="S130" s="41" t="s">
        <v>46</v>
      </c>
      <c r="T130" s="3">
        <v>2168.1999999999998</v>
      </c>
      <c r="U130" s="3">
        <v>2168.1999999999998</v>
      </c>
      <c r="V130" s="3">
        <v>2168.1999999999998</v>
      </c>
      <c r="W130" s="3">
        <v>2168.1999999999998</v>
      </c>
      <c r="X130" s="3">
        <v>2168.1999999999998</v>
      </c>
      <c r="Y130" s="3">
        <v>2168.1999999999998</v>
      </c>
      <c r="Z130" s="6">
        <f>Y130</f>
        <v>2168.1999999999998</v>
      </c>
      <c r="AA130" s="41">
        <v>2030</v>
      </c>
      <c r="AB130" s="33"/>
    </row>
    <row r="131" spans="1:30" ht="47.25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8" t="s">
        <v>222</v>
      </c>
      <c r="S131" s="41" t="s">
        <v>36</v>
      </c>
      <c r="T131" s="44">
        <v>248</v>
      </c>
      <c r="U131" s="44">
        <v>249</v>
      </c>
      <c r="V131" s="44">
        <v>249</v>
      </c>
      <c r="W131" s="44">
        <v>248</v>
      </c>
      <c r="X131" s="44">
        <v>248</v>
      </c>
      <c r="Y131" s="44">
        <v>247</v>
      </c>
      <c r="Z131" s="49">
        <f>SUM(T131:Y131)</f>
        <v>1489</v>
      </c>
      <c r="AA131" s="41">
        <v>2030</v>
      </c>
      <c r="AB131" s="33"/>
    </row>
    <row r="132" spans="1:30" s="71" customFormat="1" ht="31.5" x14ac:dyDescent="0.25">
      <c r="A132" s="54" t="s">
        <v>18</v>
      </c>
      <c r="B132" s="54" t="s">
        <v>19</v>
      </c>
      <c r="C132" s="54" t="s">
        <v>24</v>
      </c>
      <c r="D132" s="54" t="s">
        <v>18</v>
      </c>
      <c r="E132" s="54" t="s">
        <v>21</v>
      </c>
      <c r="F132" s="54" t="s">
        <v>18</v>
      </c>
      <c r="G132" s="54" t="s">
        <v>22</v>
      </c>
      <c r="H132" s="54" t="s">
        <v>19</v>
      </c>
      <c r="I132" s="54" t="s">
        <v>24</v>
      </c>
      <c r="J132" s="54" t="s">
        <v>18</v>
      </c>
      <c r="K132" s="54" t="s">
        <v>18</v>
      </c>
      <c r="L132" s="54" t="s">
        <v>19</v>
      </c>
      <c r="M132" s="54" t="s">
        <v>40</v>
      </c>
      <c r="N132" s="54" t="s">
        <v>40</v>
      </c>
      <c r="O132" s="54" t="s">
        <v>40</v>
      </c>
      <c r="P132" s="54" t="s">
        <v>40</v>
      </c>
      <c r="Q132" s="54" t="s">
        <v>40</v>
      </c>
      <c r="R132" s="139" t="s">
        <v>98</v>
      </c>
      <c r="S132" s="55" t="s">
        <v>0</v>
      </c>
      <c r="T132" s="1">
        <v>2978.4</v>
      </c>
      <c r="U132" s="1">
        <v>2978.4</v>
      </c>
      <c r="V132" s="1">
        <v>2978.4</v>
      </c>
      <c r="W132" s="1">
        <v>2978.4</v>
      </c>
      <c r="X132" s="1">
        <v>2978.4</v>
      </c>
      <c r="Y132" s="1">
        <v>2978.4</v>
      </c>
      <c r="Z132" s="59">
        <f>SUM(T132:Y132)</f>
        <v>17870.400000000001</v>
      </c>
      <c r="AA132" s="58">
        <v>2030</v>
      </c>
      <c r="AB132" s="33"/>
    </row>
    <row r="133" spans="1:30" s="51" customFormat="1" ht="31.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40" t="s">
        <v>223</v>
      </c>
      <c r="S133" s="41" t="s">
        <v>46</v>
      </c>
      <c r="T133" s="3">
        <v>32.4</v>
      </c>
      <c r="U133" s="3">
        <v>32.4</v>
      </c>
      <c r="V133" s="3">
        <v>32.4</v>
      </c>
      <c r="W133" s="3">
        <v>32.4</v>
      </c>
      <c r="X133" s="3">
        <v>32.4</v>
      </c>
      <c r="Y133" s="3">
        <v>32.4</v>
      </c>
      <c r="Z133" s="6">
        <f>X133</f>
        <v>32.4</v>
      </c>
      <c r="AA133" s="41">
        <v>2030</v>
      </c>
      <c r="AB133" s="33"/>
    </row>
    <row r="134" spans="1:30" ht="31.5" x14ac:dyDescent="0.25">
      <c r="A134" s="54"/>
      <c r="B134" s="54"/>
      <c r="C134" s="54"/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18</v>
      </c>
      <c r="L134" s="54" t="s">
        <v>19</v>
      </c>
      <c r="M134" s="54" t="s">
        <v>40</v>
      </c>
      <c r="N134" s="54" t="s">
        <v>40</v>
      </c>
      <c r="O134" s="54" t="s">
        <v>40</v>
      </c>
      <c r="P134" s="54" t="s">
        <v>40</v>
      </c>
      <c r="Q134" s="54" t="s">
        <v>40</v>
      </c>
      <c r="R134" s="68" t="s">
        <v>200</v>
      </c>
      <c r="S134" s="58" t="s">
        <v>0</v>
      </c>
      <c r="T134" s="59">
        <f t="shared" ref="T134:U135" si="43">T136+T138+T140+T142</f>
        <v>3750</v>
      </c>
      <c r="U134" s="59">
        <f t="shared" si="43"/>
        <v>3750</v>
      </c>
      <c r="V134" s="59">
        <f t="shared" ref="V134:Y134" si="44">V136+V138+V140+V142</f>
        <v>3750</v>
      </c>
      <c r="W134" s="59">
        <f t="shared" si="44"/>
        <v>3750</v>
      </c>
      <c r="X134" s="59">
        <f t="shared" si="44"/>
        <v>3750</v>
      </c>
      <c r="Y134" s="59">
        <f t="shared" si="44"/>
        <v>3750</v>
      </c>
      <c r="Z134" s="59">
        <f t="shared" ref="Z134:Z143" si="45">SUM(T134:Y134)</f>
        <v>22500</v>
      </c>
      <c r="AA134" s="58">
        <v>2030</v>
      </c>
      <c r="AC134" s="89"/>
      <c r="AD134" s="89"/>
    </row>
    <row r="135" spans="1:30" ht="33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40" t="s">
        <v>153</v>
      </c>
      <c r="S135" s="41" t="s">
        <v>46</v>
      </c>
      <c r="T135" s="3">
        <f t="shared" si="43"/>
        <v>413.5</v>
      </c>
      <c r="U135" s="3">
        <f t="shared" si="43"/>
        <v>413.5</v>
      </c>
      <c r="V135" s="3">
        <f t="shared" ref="V135:Y135" si="46">V137+V139+V141+V143</f>
        <v>413.5</v>
      </c>
      <c r="W135" s="3">
        <f t="shared" si="46"/>
        <v>413.5</v>
      </c>
      <c r="X135" s="3">
        <f t="shared" si="46"/>
        <v>413.5</v>
      </c>
      <c r="Y135" s="3">
        <f t="shared" si="46"/>
        <v>413.5</v>
      </c>
      <c r="Z135" s="6">
        <f>SUM(T135:Y135)</f>
        <v>2481</v>
      </c>
      <c r="AA135" s="41">
        <v>2030</v>
      </c>
      <c r="AC135" s="89"/>
      <c r="AD135" s="89"/>
    </row>
    <row r="136" spans="1:30" ht="31.5" x14ac:dyDescent="0.25">
      <c r="A136" s="54" t="s">
        <v>18</v>
      </c>
      <c r="B136" s="54" t="s">
        <v>18</v>
      </c>
      <c r="C136" s="54" t="s">
        <v>22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40</v>
      </c>
      <c r="N136" s="54" t="s">
        <v>40</v>
      </c>
      <c r="O136" s="54" t="s">
        <v>40</v>
      </c>
      <c r="P136" s="54" t="s">
        <v>40</v>
      </c>
      <c r="Q136" s="54" t="s">
        <v>40</v>
      </c>
      <c r="R136" s="68" t="s">
        <v>200</v>
      </c>
      <c r="S136" s="55" t="s">
        <v>0</v>
      </c>
      <c r="T136" s="1">
        <v>1000</v>
      </c>
      <c r="U136" s="1">
        <v>1000</v>
      </c>
      <c r="V136" s="1">
        <v>1000</v>
      </c>
      <c r="W136" s="1">
        <v>1000</v>
      </c>
      <c r="X136" s="1">
        <v>1000</v>
      </c>
      <c r="Y136" s="1">
        <v>1000</v>
      </c>
      <c r="Z136" s="59">
        <f t="shared" si="45"/>
        <v>6000</v>
      </c>
      <c r="AA136" s="58">
        <v>2030</v>
      </c>
      <c r="AC136" s="89"/>
      <c r="AD136" s="89"/>
    </row>
    <row r="137" spans="1:30" ht="47.25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72" t="s">
        <v>154</v>
      </c>
      <c r="S137" s="41" t="s">
        <v>46</v>
      </c>
      <c r="T137" s="3">
        <v>109.3</v>
      </c>
      <c r="U137" s="3">
        <v>109.3</v>
      </c>
      <c r="V137" s="3">
        <v>109.3</v>
      </c>
      <c r="W137" s="3">
        <v>109.3</v>
      </c>
      <c r="X137" s="3">
        <v>109.3</v>
      </c>
      <c r="Y137" s="3">
        <v>109.3</v>
      </c>
      <c r="Z137" s="6">
        <f t="shared" si="45"/>
        <v>655.8</v>
      </c>
      <c r="AA137" s="41">
        <v>2030</v>
      </c>
      <c r="AC137" s="89"/>
      <c r="AD137" s="89"/>
    </row>
    <row r="138" spans="1:30" ht="31.5" x14ac:dyDescent="0.25">
      <c r="A138" s="54" t="s">
        <v>18</v>
      </c>
      <c r="B138" s="54" t="s">
        <v>18</v>
      </c>
      <c r="C138" s="54" t="s">
        <v>24</v>
      </c>
      <c r="D138" s="54" t="s">
        <v>18</v>
      </c>
      <c r="E138" s="54" t="s">
        <v>21</v>
      </c>
      <c r="F138" s="54" t="s">
        <v>18</v>
      </c>
      <c r="G138" s="54" t="s">
        <v>22</v>
      </c>
      <c r="H138" s="54" t="s">
        <v>19</v>
      </c>
      <c r="I138" s="54" t="s">
        <v>24</v>
      </c>
      <c r="J138" s="54" t="s">
        <v>18</v>
      </c>
      <c r="K138" s="54" t="s">
        <v>18</v>
      </c>
      <c r="L138" s="54" t="s">
        <v>19</v>
      </c>
      <c r="M138" s="54" t="s">
        <v>40</v>
      </c>
      <c r="N138" s="54" t="s">
        <v>40</v>
      </c>
      <c r="O138" s="54" t="s">
        <v>40</v>
      </c>
      <c r="P138" s="54" t="s">
        <v>40</v>
      </c>
      <c r="Q138" s="54" t="s">
        <v>40</v>
      </c>
      <c r="R138" s="68" t="s">
        <v>200</v>
      </c>
      <c r="S138" s="55" t="s">
        <v>0</v>
      </c>
      <c r="T138" s="1">
        <v>750</v>
      </c>
      <c r="U138" s="1">
        <v>750</v>
      </c>
      <c r="V138" s="1">
        <v>750</v>
      </c>
      <c r="W138" s="1">
        <v>750</v>
      </c>
      <c r="X138" s="1">
        <v>750</v>
      </c>
      <c r="Y138" s="1">
        <v>750</v>
      </c>
      <c r="Z138" s="59">
        <f t="shared" si="45"/>
        <v>4500</v>
      </c>
      <c r="AA138" s="58">
        <v>2030</v>
      </c>
      <c r="AC138" s="89"/>
      <c r="AD138" s="89"/>
    </row>
    <row r="139" spans="1:30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155</v>
      </c>
      <c r="S139" s="41" t="s">
        <v>46</v>
      </c>
      <c r="T139" s="3">
        <v>102.2</v>
      </c>
      <c r="U139" s="3">
        <v>102.2</v>
      </c>
      <c r="V139" s="3">
        <v>102.2</v>
      </c>
      <c r="W139" s="3">
        <v>102.2</v>
      </c>
      <c r="X139" s="3">
        <v>102.2</v>
      </c>
      <c r="Y139" s="3">
        <v>102.2</v>
      </c>
      <c r="Z139" s="6">
        <f t="shared" si="45"/>
        <v>613.20000000000005</v>
      </c>
      <c r="AA139" s="41">
        <v>2030</v>
      </c>
      <c r="AC139" s="89"/>
      <c r="AD139" s="89"/>
    </row>
    <row r="140" spans="1:30" ht="31.5" x14ac:dyDescent="0.25">
      <c r="A140" s="54" t="s">
        <v>18</v>
      </c>
      <c r="B140" s="54" t="s">
        <v>18</v>
      </c>
      <c r="C140" s="54" t="s">
        <v>21</v>
      </c>
      <c r="D140" s="54" t="s">
        <v>18</v>
      </c>
      <c r="E140" s="54" t="s">
        <v>21</v>
      </c>
      <c r="F140" s="54" t="s">
        <v>18</v>
      </c>
      <c r="G140" s="54" t="s">
        <v>22</v>
      </c>
      <c r="H140" s="54" t="s">
        <v>19</v>
      </c>
      <c r="I140" s="54" t="s">
        <v>24</v>
      </c>
      <c r="J140" s="54" t="s">
        <v>18</v>
      </c>
      <c r="K140" s="54" t="s">
        <v>18</v>
      </c>
      <c r="L140" s="54" t="s">
        <v>19</v>
      </c>
      <c r="M140" s="54" t="s">
        <v>40</v>
      </c>
      <c r="N140" s="54" t="s">
        <v>40</v>
      </c>
      <c r="O140" s="54" t="s">
        <v>40</v>
      </c>
      <c r="P140" s="54" t="s">
        <v>40</v>
      </c>
      <c r="Q140" s="54" t="s">
        <v>40</v>
      </c>
      <c r="R140" s="68" t="s">
        <v>200</v>
      </c>
      <c r="S140" s="55" t="s">
        <v>0</v>
      </c>
      <c r="T140" s="1">
        <v>1000</v>
      </c>
      <c r="U140" s="1">
        <v>1000</v>
      </c>
      <c r="V140" s="1">
        <v>1000</v>
      </c>
      <c r="W140" s="1">
        <v>1000</v>
      </c>
      <c r="X140" s="1">
        <v>1000</v>
      </c>
      <c r="Y140" s="1">
        <v>1000</v>
      </c>
      <c r="Z140" s="59">
        <f t="shared" si="45"/>
        <v>6000</v>
      </c>
      <c r="AA140" s="58">
        <v>2030</v>
      </c>
      <c r="AC140" s="89"/>
      <c r="AD140" s="89"/>
    </row>
    <row r="141" spans="1:30" ht="47.2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156</v>
      </c>
      <c r="S141" s="41" t="s">
        <v>46</v>
      </c>
      <c r="T141" s="3">
        <v>102</v>
      </c>
      <c r="U141" s="3">
        <v>102</v>
      </c>
      <c r="V141" s="3">
        <v>102</v>
      </c>
      <c r="W141" s="3">
        <v>102</v>
      </c>
      <c r="X141" s="3">
        <v>102</v>
      </c>
      <c r="Y141" s="3">
        <v>102</v>
      </c>
      <c r="Z141" s="6">
        <f t="shared" si="45"/>
        <v>612</v>
      </c>
      <c r="AA141" s="41">
        <v>2030</v>
      </c>
      <c r="AC141" s="89"/>
      <c r="AD141" s="89"/>
    </row>
    <row r="142" spans="1:30" ht="31.5" x14ac:dyDescent="0.25">
      <c r="A142" s="54" t="s">
        <v>18</v>
      </c>
      <c r="B142" s="54" t="s">
        <v>18</v>
      </c>
      <c r="C142" s="54" t="s">
        <v>25</v>
      </c>
      <c r="D142" s="54" t="s">
        <v>18</v>
      </c>
      <c r="E142" s="54" t="s">
        <v>21</v>
      </c>
      <c r="F142" s="54" t="s">
        <v>18</v>
      </c>
      <c r="G142" s="54" t="s">
        <v>22</v>
      </c>
      <c r="H142" s="54" t="s">
        <v>19</v>
      </c>
      <c r="I142" s="54" t="s">
        <v>24</v>
      </c>
      <c r="J142" s="54" t="s">
        <v>18</v>
      </c>
      <c r="K142" s="54" t="s">
        <v>18</v>
      </c>
      <c r="L142" s="54" t="s">
        <v>19</v>
      </c>
      <c r="M142" s="54" t="s">
        <v>40</v>
      </c>
      <c r="N142" s="54" t="s">
        <v>40</v>
      </c>
      <c r="O142" s="54" t="s">
        <v>40</v>
      </c>
      <c r="P142" s="54" t="s">
        <v>40</v>
      </c>
      <c r="Q142" s="54" t="s">
        <v>40</v>
      </c>
      <c r="R142" s="68" t="s">
        <v>200</v>
      </c>
      <c r="S142" s="55" t="s">
        <v>0</v>
      </c>
      <c r="T142" s="1">
        <v>1000</v>
      </c>
      <c r="U142" s="1">
        <v>1000</v>
      </c>
      <c r="V142" s="1">
        <v>1000</v>
      </c>
      <c r="W142" s="1">
        <v>1000</v>
      </c>
      <c r="X142" s="1">
        <v>1000</v>
      </c>
      <c r="Y142" s="1">
        <v>1000</v>
      </c>
      <c r="Z142" s="59">
        <f t="shared" si="45"/>
        <v>6000</v>
      </c>
      <c r="AA142" s="58">
        <v>2030</v>
      </c>
      <c r="AC142" s="89"/>
      <c r="AD142" s="89"/>
    </row>
    <row r="143" spans="1:30" ht="47.25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40" t="s">
        <v>157</v>
      </c>
      <c r="S143" s="41" t="s">
        <v>46</v>
      </c>
      <c r="T143" s="3">
        <v>100</v>
      </c>
      <c r="U143" s="3">
        <v>100</v>
      </c>
      <c r="V143" s="3">
        <v>100</v>
      </c>
      <c r="W143" s="3">
        <v>100</v>
      </c>
      <c r="X143" s="3">
        <v>100</v>
      </c>
      <c r="Y143" s="3">
        <v>100</v>
      </c>
      <c r="Z143" s="6">
        <f t="shared" si="45"/>
        <v>600</v>
      </c>
      <c r="AA143" s="41">
        <v>2030</v>
      </c>
      <c r="AC143" s="89"/>
      <c r="AD143" s="89"/>
    </row>
    <row r="144" spans="1:30" ht="31.5" x14ac:dyDescent="0.25">
      <c r="A144" s="54" t="s">
        <v>18</v>
      </c>
      <c r="B144" s="54" t="s">
        <v>19</v>
      </c>
      <c r="C144" s="54" t="s">
        <v>24</v>
      </c>
      <c r="D144" s="54" t="s">
        <v>18</v>
      </c>
      <c r="E144" s="54" t="s">
        <v>21</v>
      </c>
      <c r="F144" s="54" t="s">
        <v>18</v>
      </c>
      <c r="G144" s="54" t="s">
        <v>22</v>
      </c>
      <c r="H144" s="54" t="s">
        <v>19</v>
      </c>
      <c r="I144" s="54" t="s">
        <v>24</v>
      </c>
      <c r="J144" s="54" t="s">
        <v>18</v>
      </c>
      <c r="K144" s="54" t="s">
        <v>18</v>
      </c>
      <c r="L144" s="54" t="s">
        <v>19</v>
      </c>
      <c r="M144" s="54" t="s">
        <v>40</v>
      </c>
      <c r="N144" s="54" t="s">
        <v>40</v>
      </c>
      <c r="O144" s="54" t="s">
        <v>40</v>
      </c>
      <c r="P144" s="54" t="s">
        <v>40</v>
      </c>
      <c r="Q144" s="54" t="s">
        <v>40</v>
      </c>
      <c r="R144" s="68" t="s">
        <v>201</v>
      </c>
      <c r="S144" s="82" t="s">
        <v>0</v>
      </c>
      <c r="T144" s="59">
        <v>886</v>
      </c>
      <c r="U144" s="59">
        <v>886</v>
      </c>
      <c r="V144" s="59">
        <v>886</v>
      </c>
      <c r="W144" s="59">
        <v>886</v>
      </c>
      <c r="X144" s="59">
        <v>886</v>
      </c>
      <c r="Y144" s="59">
        <v>886</v>
      </c>
      <c r="Z144" s="59">
        <f>SUM(T144:Y144)</f>
        <v>5316</v>
      </c>
      <c r="AA144" s="58">
        <v>2030</v>
      </c>
      <c r="AB144" s="33"/>
    </row>
    <row r="145" spans="1:31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1" t="s">
        <v>212</v>
      </c>
      <c r="S145" s="41" t="s">
        <v>38</v>
      </c>
      <c r="T145" s="2">
        <v>4</v>
      </c>
      <c r="U145" s="2">
        <f>5-1</f>
        <v>4</v>
      </c>
      <c r="V145" s="2">
        <f t="shared" ref="V145:Y145" si="47">5-1</f>
        <v>4</v>
      </c>
      <c r="W145" s="2">
        <f t="shared" si="47"/>
        <v>4</v>
      </c>
      <c r="X145" s="2">
        <f t="shared" si="47"/>
        <v>4</v>
      </c>
      <c r="Y145" s="2">
        <f t="shared" si="47"/>
        <v>4</v>
      </c>
      <c r="Z145" s="49">
        <v>4</v>
      </c>
      <c r="AA145" s="41">
        <v>2030</v>
      </c>
      <c r="AB145" s="33"/>
      <c r="AC145" s="93"/>
      <c r="AD145" s="93"/>
      <c r="AE145" s="93"/>
    </row>
    <row r="146" spans="1:31" x14ac:dyDescent="0.25">
      <c r="A146" s="54"/>
      <c r="B146" s="54"/>
      <c r="C146" s="54"/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18</v>
      </c>
      <c r="N146" s="54" t="s">
        <v>18</v>
      </c>
      <c r="O146" s="54" t="s">
        <v>18</v>
      </c>
      <c r="P146" s="54" t="s">
        <v>18</v>
      </c>
      <c r="Q146" s="54" t="s">
        <v>18</v>
      </c>
      <c r="R146" s="144" t="s">
        <v>224</v>
      </c>
      <c r="S146" s="141" t="s">
        <v>0</v>
      </c>
      <c r="T146" s="59">
        <f>SUM(T147:T148)</f>
        <v>15044.1</v>
      </c>
      <c r="U146" s="59">
        <f t="shared" ref="U146:Y146" si="48">SUM(U147:U148)</f>
        <v>15044.1</v>
      </c>
      <c r="V146" s="59">
        <f t="shared" si="48"/>
        <v>0</v>
      </c>
      <c r="W146" s="59">
        <f t="shared" si="48"/>
        <v>0</v>
      </c>
      <c r="X146" s="59">
        <f t="shared" si="48"/>
        <v>0</v>
      </c>
      <c r="Y146" s="59">
        <f t="shared" si="48"/>
        <v>0</v>
      </c>
      <c r="Z146" s="59">
        <f>SUM(T146:Y146)</f>
        <v>30088.2</v>
      </c>
      <c r="AA146" s="55">
        <v>2026</v>
      </c>
      <c r="AB146" s="33"/>
      <c r="AC146" s="93"/>
      <c r="AD146" s="93"/>
      <c r="AE146" s="93"/>
    </row>
    <row r="147" spans="1:31" x14ac:dyDescent="0.25">
      <c r="A147" s="54" t="s">
        <v>18</v>
      </c>
      <c r="B147" s="54" t="s">
        <v>19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19</v>
      </c>
      <c r="N147" s="54" t="s">
        <v>19</v>
      </c>
      <c r="O147" s="54" t="s">
        <v>24</v>
      </c>
      <c r="P147" s="54" t="s">
        <v>21</v>
      </c>
      <c r="Q147" s="54" t="s">
        <v>18</v>
      </c>
      <c r="R147" s="145"/>
      <c r="S147" s="142"/>
      <c r="T147" s="1">
        <v>14000</v>
      </c>
      <c r="U147" s="1">
        <v>14000</v>
      </c>
      <c r="V147" s="1">
        <v>0</v>
      </c>
      <c r="W147" s="1">
        <v>0</v>
      </c>
      <c r="X147" s="1">
        <v>0</v>
      </c>
      <c r="Y147" s="1">
        <v>0</v>
      </c>
      <c r="Z147" s="59">
        <f t="shared" ref="Z147:Z148" si="49">SUM(T147:Y147)</f>
        <v>28000</v>
      </c>
      <c r="AA147" s="55">
        <v>2026</v>
      </c>
      <c r="AB147" s="33"/>
      <c r="AC147" s="93"/>
      <c r="AD147" s="93"/>
      <c r="AE147" s="93"/>
    </row>
    <row r="148" spans="1:31" x14ac:dyDescent="0.25">
      <c r="A148" s="54" t="s">
        <v>18</v>
      </c>
      <c r="B148" s="54" t="s">
        <v>19</v>
      </c>
      <c r="C148" s="54" t="s">
        <v>24</v>
      </c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18</v>
      </c>
      <c r="L148" s="54" t="s">
        <v>19</v>
      </c>
      <c r="M148" s="54" t="s">
        <v>37</v>
      </c>
      <c r="N148" s="54" t="s">
        <v>19</v>
      </c>
      <c r="O148" s="54" t="s">
        <v>24</v>
      </c>
      <c r="P148" s="54" t="s">
        <v>21</v>
      </c>
      <c r="Q148" s="54" t="s">
        <v>18</v>
      </c>
      <c r="R148" s="146"/>
      <c r="S148" s="143"/>
      <c r="T148" s="1">
        <v>1044.0999999999999</v>
      </c>
      <c r="U148" s="1">
        <v>1044.0999999999999</v>
      </c>
      <c r="V148" s="1">
        <v>0</v>
      </c>
      <c r="W148" s="1">
        <v>0</v>
      </c>
      <c r="X148" s="1">
        <v>0</v>
      </c>
      <c r="Y148" s="1">
        <v>0</v>
      </c>
      <c r="Z148" s="59">
        <f t="shared" si="49"/>
        <v>2088.1999999999998</v>
      </c>
      <c r="AA148" s="55">
        <v>2026</v>
      </c>
      <c r="AB148" s="33"/>
      <c r="AC148" s="93"/>
      <c r="AD148" s="93"/>
      <c r="AE148" s="93"/>
    </row>
    <row r="149" spans="1:31" ht="63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77" t="s">
        <v>225</v>
      </c>
      <c r="S149" s="62" t="s">
        <v>38</v>
      </c>
      <c r="T149" s="2">
        <v>1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49">
        <f>SUM(T149:Y149)</f>
        <v>2</v>
      </c>
      <c r="AA149" s="41">
        <v>2026</v>
      </c>
      <c r="AB149" s="33"/>
      <c r="AC149" s="93"/>
      <c r="AD149" s="93"/>
      <c r="AE149" s="93"/>
    </row>
    <row r="150" spans="1:31" ht="63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77" t="s">
        <v>226</v>
      </c>
      <c r="S150" s="62" t="s">
        <v>46</v>
      </c>
      <c r="T150" s="4">
        <v>2</v>
      </c>
      <c r="U150" s="4">
        <v>2</v>
      </c>
      <c r="V150" s="4">
        <v>0</v>
      </c>
      <c r="W150" s="4">
        <v>0</v>
      </c>
      <c r="X150" s="4">
        <v>0</v>
      </c>
      <c r="Y150" s="4">
        <v>0</v>
      </c>
      <c r="Z150" s="49">
        <f>SUM(T150:Y150)</f>
        <v>4</v>
      </c>
      <c r="AA150" s="41">
        <v>2026</v>
      </c>
      <c r="AB150" s="33"/>
      <c r="AC150" s="93"/>
      <c r="AD150" s="93"/>
      <c r="AE150" s="93"/>
    </row>
    <row r="151" spans="1:31" s="51" customFormat="1" ht="31.5" x14ac:dyDescent="0.25">
      <c r="A151" s="46"/>
      <c r="B151" s="46"/>
      <c r="C151" s="46"/>
      <c r="D151" s="46"/>
      <c r="E151" s="46"/>
      <c r="F151" s="46"/>
      <c r="G151" s="46"/>
      <c r="H151" s="46" t="s">
        <v>19</v>
      </c>
      <c r="I151" s="46" t="s">
        <v>24</v>
      </c>
      <c r="J151" s="46" t="s">
        <v>18</v>
      </c>
      <c r="K151" s="46" t="s">
        <v>18</v>
      </c>
      <c r="L151" s="46" t="s">
        <v>20</v>
      </c>
      <c r="M151" s="46" t="s">
        <v>18</v>
      </c>
      <c r="N151" s="46" t="s">
        <v>18</v>
      </c>
      <c r="O151" s="46" t="s">
        <v>18</v>
      </c>
      <c r="P151" s="46" t="s">
        <v>18</v>
      </c>
      <c r="Q151" s="46" t="s">
        <v>18</v>
      </c>
      <c r="R151" s="73" t="s">
        <v>49</v>
      </c>
      <c r="S151" s="114" t="s">
        <v>0</v>
      </c>
      <c r="T151" s="113">
        <f>T169+T162+T189</f>
        <v>5000</v>
      </c>
      <c r="U151" s="113">
        <f t="shared" ref="U151:Y151" si="50">U169+U162+U189</f>
        <v>5000</v>
      </c>
      <c r="V151" s="113">
        <f t="shared" si="50"/>
        <v>10000</v>
      </c>
      <c r="W151" s="113">
        <f t="shared" si="50"/>
        <v>10000</v>
      </c>
      <c r="X151" s="113">
        <f t="shared" si="50"/>
        <v>10000</v>
      </c>
      <c r="Y151" s="113">
        <f t="shared" si="50"/>
        <v>10000</v>
      </c>
      <c r="Z151" s="113">
        <f>SUM(T151:Y151)</f>
        <v>50000</v>
      </c>
      <c r="AA151" s="114">
        <v>2030</v>
      </c>
      <c r="AB151" s="95"/>
      <c r="AC151" s="50"/>
    </row>
    <row r="152" spans="1:31" s="51" customFormat="1" ht="31.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118</v>
      </c>
      <c r="S152" s="41" t="s">
        <v>38</v>
      </c>
      <c r="T152" s="2">
        <f>T163+T171+T191</f>
        <v>4</v>
      </c>
      <c r="U152" s="2">
        <f t="shared" ref="U152:Y152" si="51">U163+U171+U191</f>
        <v>4</v>
      </c>
      <c r="V152" s="2">
        <f t="shared" si="51"/>
        <v>6</v>
      </c>
      <c r="W152" s="2">
        <f t="shared" si="51"/>
        <v>6</v>
      </c>
      <c r="X152" s="2">
        <f t="shared" si="51"/>
        <v>6</v>
      </c>
      <c r="Y152" s="2">
        <f t="shared" si="51"/>
        <v>6</v>
      </c>
      <c r="Z152" s="45">
        <f>SUM(T152:Y152)</f>
        <v>32</v>
      </c>
      <c r="AA152" s="41">
        <v>2030</v>
      </c>
      <c r="AB152" s="79"/>
      <c r="AC152" s="50"/>
    </row>
    <row r="153" spans="1:31" s="51" customFormat="1" ht="31.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119</v>
      </c>
      <c r="S153" s="41" t="s">
        <v>46</v>
      </c>
      <c r="T153" s="4">
        <f>T164+T170+T190</f>
        <v>4</v>
      </c>
      <c r="U153" s="4">
        <f>U164+U170+U190</f>
        <v>4</v>
      </c>
      <c r="V153" s="4">
        <f t="shared" ref="V153:Y153" si="52">V164+V170+V190</f>
        <v>9</v>
      </c>
      <c r="W153" s="4">
        <f t="shared" si="52"/>
        <v>9</v>
      </c>
      <c r="X153" s="4">
        <f t="shared" si="52"/>
        <v>9</v>
      </c>
      <c r="Y153" s="4">
        <f t="shared" si="52"/>
        <v>9</v>
      </c>
      <c r="Z153" s="5">
        <f>SUM(T153:Y153)</f>
        <v>44</v>
      </c>
      <c r="AA153" s="41">
        <v>2030</v>
      </c>
      <c r="AB153" s="95"/>
      <c r="AC153" s="50"/>
    </row>
    <row r="154" spans="1:31" s="8" customFormat="1" ht="47.25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1" t="s">
        <v>99</v>
      </c>
      <c r="S154" s="118" t="s">
        <v>9</v>
      </c>
      <c r="T154" s="3">
        <f>(4539.3+T153)/13987*100</f>
        <v>32.482304997497678</v>
      </c>
      <c r="U154" s="3">
        <f>(4539.3+T153+U153)/13987*100</f>
        <v>32.510902981339818</v>
      </c>
      <c r="V154" s="3">
        <f>(4539.3+U153+V153+T153)/13987*100</f>
        <v>32.575248444984631</v>
      </c>
      <c r="W154" s="3">
        <f>(4539.3+V153+W153+U153+T153)/13987*100</f>
        <v>32.639593908629443</v>
      </c>
      <c r="X154" s="3">
        <f>(4539.3+W153+X153+V153+U153+T153)/13987*100</f>
        <v>32.703939372274256</v>
      </c>
      <c r="Y154" s="3">
        <f>(4539.3+X153+Y153+W153+V153+U153+T153)/13987*100</f>
        <v>32.768284835919069</v>
      </c>
      <c r="Z154" s="5">
        <f>Y154</f>
        <v>32.768284835919069</v>
      </c>
      <c r="AA154" s="41">
        <v>2030</v>
      </c>
      <c r="AB154" s="88"/>
      <c r="AC154" s="60"/>
    </row>
    <row r="155" spans="1:31" ht="32.2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5" t="s">
        <v>100</v>
      </c>
      <c r="S155" s="118" t="s">
        <v>9</v>
      </c>
      <c r="T155" s="4">
        <v>91</v>
      </c>
      <c r="U155" s="4">
        <v>91</v>
      </c>
      <c r="V155" s="4">
        <v>91</v>
      </c>
      <c r="W155" s="4">
        <v>91</v>
      </c>
      <c r="X155" s="4">
        <v>91</v>
      </c>
      <c r="Y155" s="4">
        <v>91</v>
      </c>
      <c r="Z155" s="5">
        <v>91</v>
      </c>
      <c r="AA155" s="41">
        <v>2030</v>
      </c>
      <c r="AB155" s="95"/>
    </row>
    <row r="156" spans="1:31" ht="46.9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5" t="s">
        <v>121</v>
      </c>
      <c r="S156" s="118" t="s">
        <v>122</v>
      </c>
      <c r="T156" s="4">
        <v>23.7</v>
      </c>
      <c r="U156" s="4">
        <v>23.7</v>
      </c>
      <c r="V156" s="4">
        <v>23.7</v>
      </c>
      <c r="W156" s="4">
        <v>23.7</v>
      </c>
      <c r="X156" s="4">
        <v>23.7</v>
      </c>
      <c r="Y156" s="4">
        <v>23.7</v>
      </c>
      <c r="Z156" s="5">
        <v>23.7</v>
      </c>
      <c r="AA156" s="41">
        <v>2030</v>
      </c>
      <c r="AB156" s="95"/>
    </row>
    <row r="157" spans="1:31" s="51" customFormat="1" ht="31.5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101</v>
      </c>
      <c r="S157" s="41" t="s">
        <v>9</v>
      </c>
      <c r="T157" s="3">
        <v>43.1</v>
      </c>
      <c r="U157" s="3">
        <v>43.1</v>
      </c>
      <c r="V157" s="3">
        <v>43.1</v>
      </c>
      <c r="W157" s="3">
        <v>43.1</v>
      </c>
      <c r="X157" s="3">
        <v>43.1</v>
      </c>
      <c r="Y157" s="3">
        <v>43.1</v>
      </c>
      <c r="Z157" s="6">
        <v>43.1</v>
      </c>
      <c r="AA157" s="41">
        <v>2030</v>
      </c>
      <c r="AB157" s="95"/>
      <c r="AC157" s="50"/>
    </row>
    <row r="158" spans="1:31" s="51" customFormat="1" ht="50.45" customHeight="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117" t="s">
        <v>102</v>
      </c>
      <c r="S158" s="55" t="s">
        <v>39</v>
      </c>
      <c r="T158" s="56">
        <v>0</v>
      </c>
      <c r="U158" s="56">
        <v>0</v>
      </c>
      <c r="V158" s="56">
        <v>1</v>
      </c>
      <c r="W158" s="56">
        <v>1</v>
      </c>
      <c r="X158" s="56">
        <v>1</v>
      </c>
      <c r="Y158" s="56">
        <v>1</v>
      </c>
      <c r="Z158" s="57">
        <v>1</v>
      </c>
      <c r="AA158" s="58">
        <v>2030</v>
      </c>
      <c r="AB158" s="95"/>
      <c r="AC158" s="50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60</v>
      </c>
      <c r="S159" s="41" t="s">
        <v>38</v>
      </c>
      <c r="T159" s="44">
        <f t="shared" ref="T159:X159" si="53">T163</f>
        <v>0</v>
      </c>
      <c r="U159" s="44">
        <f t="shared" si="53"/>
        <v>0</v>
      </c>
      <c r="V159" s="44">
        <f t="shared" si="53"/>
        <v>2</v>
      </c>
      <c r="W159" s="44">
        <f t="shared" si="53"/>
        <v>2</v>
      </c>
      <c r="X159" s="44">
        <f t="shared" si="53"/>
        <v>2</v>
      </c>
      <c r="Y159" s="44">
        <f>Y163</f>
        <v>2</v>
      </c>
      <c r="Z159" s="49">
        <f>SUM(T159:Y159)</f>
        <v>8</v>
      </c>
      <c r="AA159" s="41">
        <v>2030</v>
      </c>
      <c r="AB159" s="99"/>
      <c r="AC159" s="96"/>
      <c r="AD159" s="96"/>
    </row>
    <row r="160" spans="1:31" ht="31.9" customHeight="1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117" t="s">
        <v>169</v>
      </c>
      <c r="S160" s="55" t="s">
        <v>39</v>
      </c>
      <c r="T160" s="56">
        <v>0</v>
      </c>
      <c r="U160" s="56">
        <v>0</v>
      </c>
      <c r="V160" s="56">
        <v>1</v>
      </c>
      <c r="W160" s="56">
        <v>1</v>
      </c>
      <c r="X160" s="56">
        <v>1</v>
      </c>
      <c r="Y160" s="56">
        <v>1</v>
      </c>
      <c r="Z160" s="57">
        <v>1</v>
      </c>
      <c r="AA160" s="58">
        <v>2030</v>
      </c>
      <c r="AC160" s="89"/>
      <c r="AD160" s="89"/>
    </row>
    <row r="161" spans="1:30" s="74" customFormat="1" ht="31.5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40" t="s">
        <v>105</v>
      </c>
      <c r="S161" s="62" t="s">
        <v>38</v>
      </c>
      <c r="T161" s="2">
        <v>0</v>
      </c>
      <c r="U161" s="2">
        <v>0</v>
      </c>
      <c r="V161" s="2">
        <v>2</v>
      </c>
      <c r="W161" s="2">
        <v>2</v>
      </c>
      <c r="X161" s="2">
        <v>2</v>
      </c>
      <c r="Y161" s="2">
        <v>2</v>
      </c>
      <c r="Z161" s="45">
        <f t="shared" ref="Z161:Z166" si="54">SUM(T161:Y161)</f>
        <v>8</v>
      </c>
      <c r="AA161" s="41">
        <v>2030</v>
      </c>
      <c r="AB161" s="88"/>
    </row>
    <row r="162" spans="1:30" s="51" customFormat="1" ht="47.25" x14ac:dyDescent="0.25">
      <c r="A162" s="54" t="s">
        <v>18</v>
      </c>
      <c r="B162" s="54" t="s">
        <v>24</v>
      </c>
      <c r="C162" s="54" t="s">
        <v>22</v>
      </c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123</v>
      </c>
      <c r="L162" s="54" t="s">
        <v>20</v>
      </c>
      <c r="M162" s="54" t="s">
        <v>21</v>
      </c>
      <c r="N162" s="54" t="s">
        <v>21</v>
      </c>
      <c r="O162" s="54" t="s">
        <v>21</v>
      </c>
      <c r="P162" s="54" t="s">
        <v>21</v>
      </c>
      <c r="Q162" s="54" t="s">
        <v>20</v>
      </c>
      <c r="R162" s="124" t="s">
        <v>170</v>
      </c>
      <c r="S162" s="123" t="s">
        <v>0</v>
      </c>
      <c r="T162" s="59">
        <v>0</v>
      </c>
      <c r="U162" s="59">
        <v>0</v>
      </c>
      <c r="V162" s="59">
        <v>5000</v>
      </c>
      <c r="W162" s="59">
        <v>5000</v>
      </c>
      <c r="X162" s="59">
        <v>5000</v>
      </c>
      <c r="Y162" s="59">
        <v>5000</v>
      </c>
      <c r="Z162" s="59">
        <f t="shared" si="54"/>
        <v>20000</v>
      </c>
      <c r="AA162" s="58">
        <v>2030</v>
      </c>
      <c r="AB162" s="33"/>
      <c r="AC162" s="50"/>
    </row>
    <row r="163" spans="1:30" s="51" customFormat="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118</v>
      </c>
      <c r="S163" s="52" t="s">
        <v>38</v>
      </c>
      <c r="T163" s="44">
        <v>0</v>
      </c>
      <c r="U163" s="44">
        <v>0</v>
      </c>
      <c r="V163" s="44">
        <v>2</v>
      </c>
      <c r="W163" s="44">
        <v>2</v>
      </c>
      <c r="X163" s="44">
        <v>2</v>
      </c>
      <c r="Y163" s="44">
        <v>2</v>
      </c>
      <c r="Z163" s="49">
        <f t="shared" si="54"/>
        <v>8</v>
      </c>
      <c r="AA163" s="118">
        <v>2030</v>
      </c>
      <c r="AB163" s="33"/>
      <c r="AC163" s="50"/>
    </row>
    <row r="164" spans="1:30" s="8" customFormat="1" ht="31.5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61" t="s">
        <v>119</v>
      </c>
      <c r="S164" s="62" t="s">
        <v>46</v>
      </c>
      <c r="T164" s="3">
        <v>0</v>
      </c>
      <c r="U164" s="3">
        <v>0</v>
      </c>
      <c r="V164" s="3">
        <v>5</v>
      </c>
      <c r="W164" s="3">
        <v>5</v>
      </c>
      <c r="X164" s="3">
        <v>5</v>
      </c>
      <c r="Y164" s="3">
        <v>5</v>
      </c>
      <c r="Z164" s="53">
        <f t="shared" si="54"/>
        <v>20</v>
      </c>
      <c r="AA164" s="118">
        <v>2030</v>
      </c>
      <c r="AB164" s="33"/>
      <c r="AC164" s="60"/>
    </row>
    <row r="165" spans="1:30" s="8" customFormat="1" ht="78.7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61" t="s">
        <v>202</v>
      </c>
      <c r="S165" s="62" t="s">
        <v>38</v>
      </c>
      <c r="T165" s="44">
        <v>0</v>
      </c>
      <c r="U165" s="44">
        <v>0</v>
      </c>
      <c r="V165" s="44">
        <v>4</v>
      </c>
      <c r="W165" s="44">
        <v>4</v>
      </c>
      <c r="X165" s="44">
        <v>4</v>
      </c>
      <c r="Y165" s="44">
        <v>4</v>
      </c>
      <c r="Z165" s="49">
        <f t="shared" si="54"/>
        <v>16</v>
      </c>
      <c r="AA165" s="41">
        <v>2030</v>
      </c>
      <c r="AB165" s="33"/>
      <c r="AC165" s="60"/>
    </row>
    <row r="166" spans="1:30" s="8" customFormat="1" ht="63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61" t="s">
        <v>203</v>
      </c>
      <c r="S166" s="62" t="s">
        <v>38</v>
      </c>
      <c r="T166" s="44">
        <v>0</v>
      </c>
      <c r="U166" s="44">
        <v>0</v>
      </c>
      <c r="V166" s="44">
        <v>12</v>
      </c>
      <c r="W166" s="44">
        <v>12</v>
      </c>
      <c r="X166" s="44">
        <v>12</v>
      </c>
      <c r="Y166" s="44">
        <v>12</v>
      </c>
      <c r="Z166" s="49">
        <f t="shared" si="54"/>
        <v>48</v>
      </c>
      <c r="AA166" s="41">
        <v>2030</v>
      </c>
      <c r="AB166" s="33"/>
      <c r="AC166" s="60"/>
    </row>
    <row r="167" spans="1:30" s="51" customFormat="1" ht="47.25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117" t="s">
        <v>171</v>
      </c>
      <c r="S167" s="55" t="s">
        <v>39</v>
      </c>
      <c r="T167" s="56">
        <v>0</v>
      </c>
      <c r="U167" s="56">
        <v>0</v>
      </c>
      <c r="V167" s="56">
        <v>1</v>
      </c>
      <c r="W167" s="56">
        <v>1</v>
      </c>
      <c r="X167" s="56">
        <v>1</v>
      </c>
      <c r="Y167" s="56">
        <v>1</v>
      </c>
      <c r="Z167" s="57">
        <v>1</v>
      </c>
      <c r="AA167" s="58">
        <v>2030</v>
      </c>
      <c r="AB167" s="95"/>
      <c r="AC167" s="50"/>
    </row>
    <row r="168" spans="1:30" ht="31.1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64</v>
      </c>
      <c r="S168" s="41" t="s">
        <v>38</v>
      </c>
      <c r="T168" s="2">
        <v>0</v>
      </c>
      <c r="U168" s="2">
        <v>0</v>
      </c>
      <c r="V168" s="2">
        <v>1</v>
      </c>
      <c r="W168" s="2">
        <v>1</v>
      </c>
      <c r="X168" s="2">
        <v>1</v>
      </c>
      <c r="Y168" s="2">
        <v>1</v>
      </c>
      <c r="Z168" s="49">
        <f t="shared" ref="Z168:Z183" si="55">SUM(T168:Y168)</f>
        <v>4</v>
      </c>
      <c r="AA168" s="41">
        <v>2030</v>
      </c>
      <c r="AC168" s="89"/>
      <c r="AD168" s="89"/>
    </row>
    <row r="169" spans="1:30" ht="31.5" hidden="1" x14ac:dyDescent="0.25">
      <c r="A169" s="21" t="s">
        <v>18</v>
      </c>
      <c r="B169" s="21" t="s">
        <v>19</v>
      </c>
      <c r="C169" s="21" t="s">
        <v>20</v>
      </c>
      <c r="D169" s="21" t="s">
        <v>18</v>
      </c>
      <c r="E169" s="21" t="s">
        <v>24</v>
      </c>
      <c r="F169" s="21" t="s">
        <v>18</v>
      </c>
      <c r="G169" s="21" t="s">
        <v>40</v>
      </c>
      <c r="H169" s="21" t="s">
        <v>19</v>
      </c>
      <c r="I169" s="21" t="s">
        <v>24</v>
      </c>
      <c r="J169" s="21" t="s">
        <v>18</v>
      </c>
      <c r="K169" s="21" t="s">
        <v>18</v>
      </c>
      <c r="L169" s="21" t="s">
        <v>20</v>
      </c>
      <c r="M169" s="21" t="s">
        <v>37</v>
      </c>
      <c r="N169" s="21" t="s">
        <v>18</v>
      </c>
      <c r="O169" s="21" t="s">
        <v>24</v>
      </c>
      <c r="P169" s="21" t="s">
        <v>22</v>
      </c>
      <c r="Q169" s="21" t="s">
        <v>18</v>
      </c>
      <c r="R169" s="130" t="s">
        <v>172</v>
      </c>
      <c r="S169" s="23" t="s">
        <v>0</v>
      </c>
      <c r="T169" s="132"/>
      <c r="U169" s="132"/>
      <c r="V169" s="132"/>
      <c r="W169" s="132"/>
      <c r="X169" s="132"/>
      <c r="Y169" s="132"/>
      <c r="Z169" s="24">
        <f t="shared" si="55"/>
        <v>0</v>
      </c>
      <c r="AA169" s="58">
        <v>2030</v>
      </c>
      <c r="AB169" s="37"/>
      <c r="AC169" s="86"/>
      <c r="AD169" s="86"/>
    </row>
    <row r="170" spans="1:30" ht="31.5" hidden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130" t="s">
        <v>117</v>
      </c>
      <c r="S170" s="131" t="s">
        <v>46</v>
      </c>
      <c r="T170" s="133"/>
      <c r="U170" s="133"/>
      <c r="V170" s="133"/>
      <c r="W170" s="133"/>
      <c r="X170" s="133"/>
      <c r="Y170" s="133"/>
      <c r="Z170" s="24">
        <f t="shared" si="55"/>
        <v>0</v>
      </c>
      <c r="AA170" s="41">
        <v>2030</v>
      </c>
      <c r="AB170" s="9"/>
      <c r="AC170" s="86"/>
      <c r="AD170" s="86"/>
    </row>
    <row r="171" spans="1:30" ht="31.5" hidden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64" t="s">
        <v>116</v>
      </c>
      <c r="S171" s="65" t="s">
        <v>45</v>
      </c>
      <c r="T171" s="134"/>
      <c r="U171" s="134"/>
      <c r="V171" s="134"/>
      <c r="W171" s="134"/>
      <c r="X171" s="134"/>
      <c r="Y171" s="134"/>
      <c r="Z171" s="67">
        <f t="shared" si="55"/>
        <v>0</v>
      </c>
      <c r="AA171" s="41">
        <v>2030</v>
      </c>
      <c r="AB171" s="9"/>
      <c r="AC171" s="86"/>
      <c r="AD171" s="86"/>
    </row>
    <row r="172" spans="1:30" s="51" customFormat="1" ht="47.25" hidden="1" x14ac:dyDescent="0.25">
      <c r="A172" s="54" t="s">
        <v>18</v>
      </c>
      <c r="B172" s="54" t="s">
        <v>18</v>
      </c>
      <c r="C172" s="54" t="s">
        <v>22</v>
      </c>
      <c r="D172" s="54" t="s">
        <v>18</v>
      </c>
      <c r="E172" s="54" t="s">
        <v>21</v>
      </c>
      <c r="F172" s="54" t="s">
        <v>18</v>
      </c>
      <c r="G172" s="54" t="s">
        <v>22</v>
      </c>
      <c r="H172" s="54" t="s">
        <v>19</v>
      </c>
      <c r="I172" s="54" t="s">
        <v>24</v>
      </c>
      <c r="J172" s="54" t="s">
        <v>18</v>
      </c>
      <c r="K172" s="54" t="s">
        <v>123</v>
      </c>
      <c r="L172" s="54" t="s">
        <v>20</v>
      </c>
      <c r="M172" s="54" t="s">
        <v>21</v>
      </c>
      <c r="N172" s="54" t="s">
        <v>21</v>
      </c>
      <c r="O172" s="54" t="s">
        <v>21</v>
      </c>
      <c r="P172" s="54" t="s">
        <v>21</v>
      </c>
      <c r="Q172" s="54" t="s">
        <v>20</v>
      </c>
      <c r="R172" s="115" t="s">
        <v>141</v>
      </c>
      <c r="S172" s="55" t="s">
        <v>0</v>
      </c>
      <c r="T172" s="1">
        <v>0</v>
      </c>
      <c r="U172" s="1">
        <f>3100.4-200-2900.4</f>
        <v>0</v>
      </c>
      <c r="V172" s="1">
        <f>2000.4-2000.4</f>
        <v>0</v>
      </c>
      <c r="W172" s="1">
        <v>0</v>
      </c>
      <c r="X172" s="1">
        <f>3100.4-200-2900.4</f>
        <v>0</v>
      </c>
      <c r="Y172" s="1">
        <v>0</v>
      </c>
      <c r="Z172" s="59">
        <f t="shared" si="55"/>
        <v>0</v>
      </c>
      <c r="AA172" s="58">
        <v>2030</v>
      </c>
      <c r="AB172" s="33"/>
      <c r="AC172" s="50"/>
    </row>
    <row r="173" spans="1:30" s="51" customFormat="1" ht="47.25" hidden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103</v>
      </c>
      <c r="S173" s="52" t="s">
        <v>38</v>
      </c>
      <c r="T173" s="44">
        <v>0</v>
      </c>
      <c r="U173" s="44">
        <v>0</v>
      </c>
      <c r="V173" s="44">
        <f>12-12</f>
        <v>0</v>
      </c>
      <c r="W173" s="44">
        <v>0</v>
      </c>
      <c r="X173" s="44">
        <v>0</v>
      </c>
      <c r="Y173" s="44">
        <v>0</v>
      </c>
      <c r="Z173" s="49">
        <f t="shared" si="55"/>
        <v>0</v>
      </c>
      <c r="AA173" s="118">
        <v>2030</v>
      </c>
      <c r="AB173" s="33"/>
      <c r="AC173" s="50"/>
    </row>
    <row r="174" spans="1:30" s="51" customFormat="1" ht="31.5" hidden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104</v>
      </c>
      <c r="S174" s="52" t="s">
        <v>46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53">
        <f t="shared" si="55"/>
        <v>0</v>
      </c>
      <c r="AA174" s="118">
        <v>2030</v>
      </c>
      <c r="AB174" s="33"/>
      <c r="AC174" s="50"/>
    </row>
    <row r="175" spans="1:30" s="51" customFormat="1" ht="47.25" hidden="1" x14ac:dyDescent="0.25">
      <c r="A175" s="54" t="s">
        <v>18</v>
      </c>
      <c r="B175" s="54" t="s">
        <v>18</v>
      </c>
      <c r="C175" s="54" t="s">
        <v>24</v>
      </c>
      <c r="D175" s="54" t="s">
        <v>18</v>
      </c>
      <c r="E175" s="54" t="s">
        <v>21</v>
      </c>
      <c r="F175" s="54" t="s">
        <v>18</v>
      </c>
      <c r="G175" s="54" t="s">
        <v>22</v>
      </c>
      <c r="H175" s="54" t="s">
        <v>19</v>
      </c>
      <c r="I175" s="54" t="s">
        <v>24</v>
      </c>
      <c r="J175" s="54" t="s">
        <v>18</v>
      </c>
      <c r="K175" s="54" t="s">
        <v>123</v>
      </c>
      <c r="L175" s="54" t="s">
        <v>20</v>
      </c>
      <c r="M175" s="54" t="s">
        <v>21</v>
      </c>
      <c r="N175" s="54" t="s">
        <v>21</v>
      </c>
      <c r="O175" s="54" t="s">
        <v>21</v>
      </c>
      <c r="P175" s="54" t="s">
        <v>21</v>
      </c>
      <c r="Q175" s="54" t="s">
        <v>20</v>
      </c>
      <c r="R175" s="115" t="s">
        <v>141</v>
      </c>
      <c r="S175" s="55" t="s">
        <v>0</v>
      </c>
      <c r="T175" s="1">
        <v>0</v>
      </c>
      <c r="U175" s="1">
        <f>2000-100-1900</f>
        <v>0</v>
      </c>
      <c r="V175" s="1">
        <f>2000-2000</f>
        <v>0</v>
      </c>
      <c r="W175" s="1">
        <v>0</v>
      </c>
      <c r="X175" s="1">
        <f>2000-100-1900</f>
        <v>0</v>
      </c>
      <c r="Y175" s="1">
        <v>0</v>
      </c>
      <c r="Z175" s="59">
        <f t="shared" si="55"/>
        <v>0</v>
      </c>
      <c r="AA175" s="58">
        <v>2030</v>
      </c>
      <c r="AB175" s="33"/>
      <c r="AC175" s="50"/>
    </row>
    <row r="176" spans="1:30" s="51" customFormat="1" ht="47.25" hidden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130</v>
      </c>
      <c r="S176" s="52" t="s">
        <v>38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9">
        <f t="shared" si="55"/>
        <v>0</v>
      </c>
      <c r="AA176" s="118">
        <v>2030</v>
      </c>
      <c r="AB176" s="33"/>
      <c r="AC176" s="50"/>
    </row>
    <row r="177" spans="1:30" s="51" customFormat="1" ht="47.25" hidden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131</v>
      </c>
      <c r="S177" s="52" t="s">
        <v>46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53">
        <f t="shared" si="55"/>
        <v>0</v>
      </c>
      <c r="AA177" s="118">
        <v>2030</v>
      </c>
      <c r="AB177" s="103"/>
      <c r="AC177" s="96"/>
    </row>
    <row r="178" spans="1:30" s="51" customFormat="1" ht="47.25" hidden="1" x14ac:dyDescent="0.25">
      <c r="A178" s="54" t="s">
        <v>18</v>
      </c>
      <c r="B178" s="54" t="s">
        <v>18</v>
      </c>
      <c r="C178" s="54" t="s">
        <v>21</v>
      </c>
      <c r="D178" s="54" t="s">
        <v>18</v>
      </c>
      <c r="E178" s="54" t="s">
        <v>21</v>
      </c>
      <c r="F178" s="54" t="s">
        <v>18</v>
      </c>
      <c r="G178" s="54" t="s">
        <v>22</v>
      </c>
      <c r="H178" s="54" t="s">
        <v>19</v>
      </c>
      <c r="I178" s="54" t="s">
        <v>24</v>
      </c>
      <c r="J178" s="54" t="s">
        <v>18</v>
      </c>
      <c r="K178" s="54" t="s">
        <v>123</v>
      </c>
      <c r="L178" s="54" t="s">
        <v>20</v>
      </c>
      <c r="M178" s="54" t="s">
        <v>21</v>
      </c>
      <c r="N178" s="54" t="s">
        <v>21</v>
      </c>
      <c r="O178" s="54" t="s">
        <v>21</v>
      </c>
      <c r="P178" s="54" t="s">
        <v>21</v>
      </c>
      <c r="Q178" s="54" t="s">
        <v>20</v>
      </c>
      <c r="R178" s="115" t="s">
        <v>142</v>
      </c>
      <c r="S178" s="55" t="s">
        <v>0</v>
      </c>
      <c r="T178" s="1">
        <v>0</v>
      </c>
      <c r="U178" s="1">
        <f>2860.5-100-2760.5</f>
        <v>0</v>
      </c>
      <c r="V178" s="1">
        <f>2860.6-2860.6</f>
        <v>0</v>
      </c>
      <c r="W178" s="1">
        <v>0</v>
      </c>
      <c r="X178" s="1">
        <f>2860.5-100-2760.5</f>
        <v>0</v>
      </c>
      <c r="Y178" s="1">
        <v>0</v>
      </c>
      <c r="Z178" s="59">
        <f t="shared" si="55"/>
        <v>0</v>
      </c>
      <c r="AA178" s="58">
        <v>2030</v>
      </c>
      <c r="AB178" s="33"/>
      <c r="AC178" s="50"/>
    </row>
    <row r="179" spans="1:30" s="51" customFormat="1" ht="47.25" hidden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132</v>
      </c>
      <c r="S179" s="52" t="s">
        <v>38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9">
        <f t="shared" si="55"/>
        <v>0</v>
      </c>
      <c r="AA179" s="118">
        <v>2030</v>
      </c>
      <c r="AB179" s="33"/>
      <c r="AC179" s="50"/>
    </row>
    <row r="180" spans="1:30" s="51" customFormat="1" ht="31.5" hidden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133</v>
      </c>
      <c r="S180" s="52" t="s">
        <v>46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53">
        <f t="shared" si="55"/>
        <v>0</v>
      </c>
      <c r="AA180" s="118">
        <v>2030</v>
      </c>
      <c r="AB180" s="33"/>
      <c r="AC180" s="50"/>
    </row>
    <row r="181" spans="1:30" s="51" customFormat="1" ht="47.25" hidden="1" x14ac:dyDescent="0.25">
      <c r="A181" s="54" t="s">
        <v>18</v>
      </c>
      <c r="B181" s="54" t="s">
        <v>18</v>
      </c>
      <c r="C181" s="54" t="s">
        <v>25</v>
      </c>
      <c r="D181" s="54" t="s">
        <v>18</v>
      </c>
      <c r="E181" s="54" t="s">
        <v>21</v>
      </c>
      <c r="F181" s="54" t="s">
        <v>18</v>
      </c>
      <c r="G181" s="54" t="s">
        <v>22</v>
      </c>
      <c r="H181" s="54" t="s">
        <v>19</v>
      </c>
      <c r="I181" s="54" t="s">
        <v>24</v>
      </c>
      <c r="J181" s="54" t="s">
        <v>18</v>
      </c>
      <c r="K181" s="54" t="s">
        <v>123</v>
      </c>
      <c r="L181" s="54" t="s">
        <v>20</v>
      </c>
      <c r="M181" s="54" t="s">
        <v>21</v>
      </c>
      <c r="N181" s="54" t="s">
        <v>21</v>
      </c>
      <c r="O181" s="54" t="s">
        <v>21</v>
      </c>
      <c r="P181" s="54" t="s">
        <v>21</v>
      </c>
      <c r="Q181" s="54" t="s">
        <v>20</v>
      </c>
      <c r="R181" s="115" t="s">
        <v>141</v>
      </c>
      <c r="S181" s="55" t="s">
        <v>0</v>
      </c>
      <c r="T181" s="1">
        <v>0</v>
      </c>
      <c r="U181" s="1">
        <f>2801.1-100-2701.1</f>
        <v>0</v>
      </c>
      <c r="V181" s="1">
        <f>2801.1-2801.1</f>
        <v>0</v>
      </c>
      <c r="W181" s="1">
        <v>0</v>
      </c>
      <c r="X181" s="1">
        <f>2801.1-100-2701.1</f>
        <v>0</v>
      </c>
      <c r="Y181" s="1">
        <v>0</v>
      </c>
      <c r="Z181" s="59">
        <f t="shared" si="55"/>
        <v>0</v>
      </c>
      <c r="AA181" s="58">
        <v>2030</v>
      </c>
      <c r="AB181" s="33"/>
      <c r="AC181" s="50"/>
    </row>
    <row r="182" spans="1:30" s="51" customFormat="1" ht="47.25" hidden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134</v>
      </c>
      <c r="S182" s="52" t="s">
        <v>38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9">
        <f t="shared" si="55"/>
        <v>0</v>
      </c>
      <c r="AA182" s="118">
        <v>2030</v>
      </c>
      <c r="AB182" s="33"/>
      <c r="AC182" s="50"/>
    </row>
    <row r="183" spans="1:30" s="51" customFormat="1" ht="47.25" hidden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135</v>
      </c>
      <c r="S183" s="52" t="s">
        <v>46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53">
        <f t="shared" si="55"/>
        <v>0</v>
      </c>
      <c r="AA183" s="118">
        <v>2030</v>
      </c>
      <c r="AB183" s="33"/>
      <c r="AC183" s="50"/>
    </row>
    <row r="184" spans="1:30" s="51" customFormat="1" hidden="1" x14ac:dyDescent="0.25">
      <c r="A184" s="54" t="s">
        <v>18</v>
      </c>
      <c r="B184" s="54" t="s">
        <v>24</v>
      </c>
      <c r="C184" s="54" t="s">
        <v>22</v>
      </c>
      <c r="D184" s="54" t="s">
        <v>18</v>
      </c>
      <c r="E184" s="54" t="s">
        <v>21</v>
      </c>
      <c r="F184" s="54" t="s">
        <v>18</v>
      </c>
      <c r="G184" s="54" t="s">
        <v>22</v>
      </c>
      <c r="H184" s="54" t="s">
        <v>19</v>
      </c>
      <c r="I184" s="54" t="s">
        <v>24</v>
      </c>
      <c r="J184" s="54" t="s">
        <v>18</v>
      </c>
      <c r="K184" s="54" t="s">
        <v>123</v>
      </c>
      <c r="L184" s="54" t="s">
        <v>20</v>
      </c>
      <c r="M184" s="54" t="s">
        <v>18</v>
      </c>
      <c r="N184" s="54" t="s">
        <v>18</v>
      </c>
      <c r="O184" s="54" t="s">
        <v>18</v>
      </c>
      <c r="P184" s="54" t="s">
        <v>18</v>
      </c>
      <c r="Q184" s="54" t="s">
        <v>18</v>
      </c>
      <c r="R184" s="144" t="s">
        <v>141</v>
      </c>
      <c r="S184" s="141" t="s">
        <v>0</v>
      </c>
      <c r="T184" s="1">
        <v>0</v>
      </c>
      <c r="U184" s="1">
        <f>2801.1-100-2701.1</f>
        <v>0</v>
      </c>
      <c r="V184" s="1">
        <f>2801.1-2801.1</f>
        <v>0</v>
      </c>
      <c r="W184" s="1"/>
      <c r="X184" s="1"/>
      <c r="Y184" s="1"/>
      <c r="Z184" s="59"/>
      <c r="AA184" s="58"/>
      <c r="AB184" s="33"/>
      <c r="AC184" s="50"/>
    </row>
    <row r="185" spans="1:30" s="51" customFormat="1" hidden="1" x14ac:dyDescent="0.25">
      <c r="A185" s="54" t="s">
        <v>18</v>
      </c>
      <c r="B185" s="54" t="s">
        <v>24</v>
      </c>
      <c r="C185" s="54" t="s">
        <v>22</v>
      </c>
      <c r="D185" s="54" t="s">
        <v>18</v>
      </c>
      <c r="E185" s="54" t="s">
        <v>21</v>
      </c>
      <c r="F185" s="54" t="s">
        <v>18</v>
      </c>
      <c r="G185" s="54" t="s">
        <v>22</v>
      </c>
      <c r="H185" s="54" t="s">
        <v>19</v>
      </c>
      <c r="I185" s="54" t="s">
        <v>24</v>
      </c>
      <c r="J185" s="54" t="s">
        <v>18</v>
      </c>
      <c r="K185" s="54" t="s">
        <v>123</v>
      </c>
      <c r="L185" s="54" t="s">
        <v>20</v>
      </c>
      <c r="M185" s="54" t="s">
        <v>21</v>
      </c>
      <c r="N185" s="54" t="s">
        <v>21</v>
      </c>
      <c r="O185" s="54" t="s">
        <v>21</v>
      </c>
      <c r="P185" s="54" t="s">
        <v>21</v>
      </c>
      <c r="Q185" s="54" t="s">
        <v>20</v>
      </c>
      <c r="R185" s="145"/>
      <c r="S185" s="142"/>
      <c r="T185" s="1">
        <v>0</v>
      </c>
      <c r="U185" s="1">
        <f t="shared" ref="U185:U186" si="56">2801.1-100-2701.1</f>
        <v>0</v>
      </c>
      <c r="V185" s="1">
        <f t="shared" ref="V185:V186" si="57">2801.1-2801.1</f>
        <v>0</v>
      </c>
      <c r="W185" s="1"/>
      <c r="X185" s="1"/>
      <c r="Y185" s="1"/>
      <c r="Z185" s="59"/>
      <c r="AA185" s="58"/>
      <c r="AB185" s="33"/>
      <c r="AC185" s="50"/>
    </row>
    <row r="186" spans="1:30" s="51" customFormat="1" hidden="1" x14ac:dyDescent="0.25">
      <c r="A186" s="54" t="s">
        <v>18</v>
      </c>
      <c r="B186" s="54" t="s">
        <v>24</v>
      </c>
      <c r="C186" s="54" t="s">
        <v>22</v>
      </c>
      <c r="D186" s="54" t="s">
        <v>18</v>
      </c>
      <c r="E186" s="54" t="s">
        <v>21</v>
      </c>
      <c r="F186" s="54" t="s">
        <v>18</v>
      </c>
      <c r="G186" s="54" t="s">
        <v>22</v>
      </c>
      <c r="H186" s="54" t="s">
        <v>19</v>
      </c>
      <c r="I186" s="54" t="s">
        <v>24</v>
      </c>
      <c r="J186" s="54" t="s">
        <v>18</v>
      </c>
      <c r="K186" s="54" t="s">
        <v>123</v>
      </c>
      <c r="L186" s="54" t="s">
        <v>20</v>
      </c>
      <c r="M186" s="54" t="s">
        <v>18</v>
      </c>
      <c r="N186" s="54" t="s">
        <v>18</v>
      </c>
      <c r="O186" s="54" t="s">
        <v>21</v>
      </c>
      <c r="P186" s="54" t="s">
        <v>21</v>
      </c>
      <c r="Q186" s="54" t="s">
        <v>20</v>
      </c>
      <c r="R186" s="146"/>
      <c r="S186" s="143"/>
      <c r="T186" s="1">
        <v>0</v>
      </c>
      <c r="U186" s="1">
        <f t="shared" si="56"/>
        <v>0</v>
      </c>
      <c r="V186" s="1">
        <f t="shared" si="57"/>
        <v>0</v>
      </c>
      <c r="W186" s="1"/>
      <c r="X186" s="1"/>
      <c r="Y186" s="1"/>
      <c r="Z186" s="59"/>
      <c r="AA186" s="58"/>
      <c r="AB186" s="33"/>
      <c r="AC186" s="50"/>
    </row>
    <row r="187" spans="1:30" s="51" customFormat="1" ht="31.5" hidden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144</v>
      </c>
      <c r="S187" s="52" t="s">
        <v>38</v>
      </c>
      <c r="T187" s="44"/>
      <c r="U187" s="44"/>
      <c r="V187" s="44"/>
      <c r="W187" s="44"/>
      <c r="X187" s="44"/>
      <c r="Y187" s="44"/>
      <c r="Z187" s="49"/>
      <c r="AA187" s="118"/>
      <c r="AB187" s="33"/>
      <c r="AC187" s="50"/>
    </row>
    <row r="188" spans="1:30" s="51" customFormat="1" ht="31.5" hidden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145</v>
      </c>
      <c r="S188" s="52" t="s">
        <v>46</v>
      </c>
      <c r="T188" s="3"/>
      <c r="U188" s="3"/>
      <c r="V188" s="3"/>
      <c r="W188" s="3"/>
      <c r="X188" s="3"/>
      <c r="Y188" s="3"/>
      <c r="Z188" s="53"/>
      <c r="AA188" s="118"/>
      <c r="AB188" s="33"/>
      <c r="AC188" s="50"/>
    </row>
    <row r="189" spans="1:30" s="51" customFormat="1" ht="31.5" x14ac:dyDescent="0.25">
      <c r="A189" s="54" t="s">
        <v>18</v>
      </c>
      <c r="B189" s="54" t="s">
        <v>18</v>
      </c>
      <c r="C189" s="54" t="s">
        <v>40</v>
      </c>
      <c r="D189" s="54" t="s">
        <v>18</v>
      </c>
      <c r="E189" s="54" t="s">
        <v>21</v>
      </c>
      <c r="F189" s="54" t="s">
        <v>18</v>
      </c>
      <c r="G189" s="54" t="s">
        <v>22</v>
      </c>
      <c r="H189" s="54" t="s">
        <v>19</v>
      </c>
      <c r="I189" s="54" t="s">
        <v>24</v>
      </c>
      <c r="J189" s="54" t="s">
        <v>18</v>
      </c>
      <c r="K189" s="54" t="s">
        <v>19</v>
      </c>
      <c r="L189" s="54" t="s">
        <v>162</v>
      </c>
      <c r="M189" s="54" t="s">
        <v>40</v>
      </c>
      <c r="N189" s="54" t="s">
        <v>40</v>
      </c>
      <c r="O189" s="54" t="s">
        <v>40</v>
      </c>
      <c r="P189" s="54" t="s">
        <v>18</v>
      </c>
      <c r="Q189" s="54" t="s">
        <v>18</v>
      </c>
      <c r="R189" s="75" t="s">
        <v>177</v>
      </c>
      <c r="S189" s="55" t="s">
        <v>0</v>
      </c>
      <c r="T189" s="59">
        <v>5000</v>
      </c>
      <c r="U189" s="59">
        <v>5000</v>
      </c>
      <c r="V189" s="59">
        <v>5000</v>
      </c>
      <c r="W189" s="59">
        <v>5000</v>
      </c>
      <c r="X189" s="59">
        <v>5000</v>
      </c>
      <c r="Y189" s="59">
        <v>5000</v>
      </c>
      <c r="Z189" s="59">
        <f>SUM(T189:Y189)</f>
        <v>30000</v>
      </c>
      <c r="AA189" s="58">
        <v>2030</v>
      </c>
      <c r="AB189" s="33"/>
      <c r="AC189" s="50"/>
    </row>
    <row r="190" spans="1:30" s="51" customFormat="1" ht="31.5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76" t="s">
        <v>146</v>
      </c>
      <c r="S190" s="62" t="s">
        <v>46</v>
      </c>
      <c r="T190" s="3">
        <v>4</v>
      </c>
      <c r="U190" s="3">
        <v>4</v>
      </c>
      <c r="V190" s="3">
        <v>4</v>
      </c>
      <c r="W190" s="3">
        <v>4</v>
      </c>
      <c r="X190" s="3">
        <v>4</v>
      </c>
      <c r="Y190" s="3">
        <v>4</v>
      </c>
      <c r="Z190" s="6">
        <f>SUM(T190:Y190)</f>
        <v>24</v>
      </c>
      <c r="AA190" s="41">
        <v>2030</v>
      </c>
      <c r="AB190" s="33"/>
      <c r="AC190" s="50"/>
    </row>
    <row r="191" spans="1:30" s="51" customFormat="1" ht="31.5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76" t="s">
        <v>147</v>
      </c>
      <c r="S191" s="62" t="s">
        <v>38</v>
      </c>
      <c r="T191" s="44">
        <v>4</v>
      </c>
      <c r="U191" s="44">
        <v>4</v>
      </c>
      <c r="V191" s="44">
        <v>4</v>
      </c>
      <c r="W191" s="44">
        <v>4</v>
      </c>
      <c r="X191" s="44">
        <v>4</v>
      </c>
      <c r="Y191" s="44">
        <v>4</v>
      </c>
      <c r="Z191" s="49">
        <f>SUM(T191:Y191)</f>
        <v>24</v>
      </c>
      <c r="AA191" s="41">
        <v>2030</v>
      </c>
      <c r="AB191" s="33"/>
      <c r="AC191" s="50"/>
    </row>
    <row r="192" spans="1:30" ht="47.2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117" t="s">
        <v>178</v>
      </c>
      <c r="S192" s="55" t="s">
        <v>39</v>
      </c>
      <c r="T192" s="56">
        <v>1</v>
      </c>
      <c r="U192" s="56">
        <v>1</v>
      </c>
      <c r="V192" s="56">
        <v>1</v>
      </c>
      <c r="W192" s="56">
        <v>1</v>
      </c>
      <c r="X192" s="56">
        <v>1</v>
      </c>
      <c r="Y192" s="56">
        <v>1</v>
      </c>
      <c r="Z192" s="57">
        <v>1</v>
      </c>
      <c r="AA192" s="58">
        <v>2030</v>
      </c>
      <c r="AC192" s="89"/>
      <c r="AD192" s="89"/>
    </row>
    <row r="193" spans="1:30" ht="47.25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163</v>
      </c>
      <c r="S193" s="62" t="s">
        <v>46</v>
      </c>
      <c r="T193" s="3">
        <v>5</v>
      </c>
      <c r="U193" s="3">
        <v>5</v>
      </c>
      <c r="V193" s="3">
        <v>5</v>
      </c>
      <c r="W193" s="3">
        <v>5</v>
      </c>
      <c r="X193" s="3">
        <v>5</v>
      </c>
      <c r="Y193" s="3">
        <v>5</v>
      </c>
      <c r="Z193" s="6">
        <f>SUM(T193:Y193)</f>
        <v>30</v>
      </c>
      <c r="AA193" s="41">
        <v>2030</v>
      </c>
      <c r="AC193" s="89"/>
      <c r="AD193" s="89"/>
    </row>
    <row r="194" spans="1:30" s="74" customFormat="1" ht="31.5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75" t="s">
        <v>173</v>
      </c>
      <c r="S194" s="55" t="s">
        <v>44</v>
      </c>
      <c r="T194" s="56">
        <v>1</v>
      </c>
      <c r="U194" s="56">
        <v>1</v>
      </c>
      <c r="V194" s="56">
        <v>1</v>
      </c>
      <c r="W194" s="56">
        <v>1</v>
      </c>
      <c r="X194" s="56">
        <v>1</v>
      </c>
      <c r="Y194" s="56">
        <v>1</v>
      </c>
      <c r="Z194" s="57">
        <v>1</v>
      </c>
      <c r="AA194" s="58">
        <v>2030</v>
      </c>
      <c r="AB194" s="33"/>
    </row>
    <row r="195" spans="1:30" ht="31.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6" t="s">
        <v>106</v>
      </c>
      <c r="S195" s="41" t="s">
        <v>45</v>
      </c>
      <c r="T195" s="44">
        <f>1+15+22+5</f>
        <v>43</v>
      </c>
      <c r="U195" s="44">
        <f t="shared" ref="U195:Y195" si="58">1+15+22+5</f>
        <v>43</v>
      </c>
      <c r="V195" s="44">
        <f t="shared" si="58"/>
        <v>43</v>
      </c>
      <c r="W195" s="44">
        <f t="shared" si="58"/>
        <v>43</v>
      </c>
      <c r="X195" s="44">
        <f t="shared" si="58"/>
        <v>43</v>
      </c>
      <c r="Y195" s="44">
        <f t="shared" si="58"/>
        <v>43</v>
      </c>
      <c r="Z195" s="49">
        <f>SUM(T195:Y195)</f>
        <v>258</v>
      </c>
      <c r="AA195" s="41">
        <v>2030</v>
      </c>
      <c r="AB195" s="108"/>
      <c r="AC195" s="86"/>
      <c r="AD195" s="86"/>
    </row>
    <row r="196" spans="1:30" ht="47.25" x14ac:dyDescent="0.25">
      <c r="A196" s="46"/>
      <c r="B196" s="46"/>
      <c r="C196" s="46"/>
      <c r="D196" s="46"/>
      <c r="E196" s="46"/>
      <c r="F196" s="46"/>
      <c r="G196" s="46"/>
      <c r="H196" s="46" t="s">
        <v>19</v>
      </c>
      <c r="I196" s="46" t="s">
        <v>24</v>
      </c>
      <c r="J196" s="46" t="s">
        <v>18</v>
      </c>
      <c r="K196" s="46" t="s">
        <v>18</v>
      </c>
      <c r="L196" s="46" t="s">
        <v>22</v>
      </c>
      <c r="M196" s="46" t="s">
        <v>18</v>
      </c>
      <c r="N196" s="46" t="s">
        <v>18</v>
      </c>
      <c r="O196" s="46" t="s">
        <v>18</v>
      </c>
      <c r="P196" s="46" t="s">
        <v>18</v>
      </c>
      <c r="Q196" s="46" t="s">
        <v>18</v>
      </c>
      <c r="R196" s="85" t="s">
        <v>48</v>
      </c>
      <c r="S196" s="114" t="s">
        <v>0</v>
      </c>
      <c r="T196" s="113">
        <f>T199</f>
        <v>3953.6</v>
      </c>
      <c r="U196" s="113">
        <f t="shared" ref="U196:Y196" si="59">U199</f>
        <v>3953.6</v>
      </c>
      <c r="V196" s="113">
        <f t="shared" si="59"/>
        <v>3953.6</v>
      </c>
      <c r="W196" s="113">
        <f t="shared" si="59"/>
        <v>3953.6</v>
      </c>
      <c r="X196" s="113">
        <f t="shared" si="59"/>
        <v>3953.6</v>
      </c>
      <c r="Y196" s="113">
        <f t="shared" si="59"/>
        <v>3953.6</v>
      </c>
      <c r="Z196" s="113">
        <f t="shared" ref="Z196:Z216" si="60">SUM(T196:Y196)</f>
        <v>23721.599999999999</v>
      </c>
      <c r="AA196" s="114">
        <v>2030</v>
      </c>
      <c r="AB196" s="102"/>
    </row>
    <row r="197" spans="1:30" ht="31.5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8" t="s">
        <v>107</v>
      </c>
      <c r="S197" s="118" t="s">
        <v>31</v>
      </c>
      <c r="T197" s="4">
        <f t="shared" ref="T197:X197" si="61">T200</f>
        <v>4626</v>
      </c>
      <c r="U197" s="4">
        <f t="shared" si="61"/>
        <v>4626</v>
      </c>
      <c r="V197" s="4">
        <f t="shared" si="61"/>
        <v>4626</v>
      </c>
      <c r="W197" s="4">
        <f t="shared" si="61"/>
        <v>4626</v>
      </c>
      <c r="X197" s="4">
        <f t="shared" si="61"/>
        <v>4626</v>
      </c>
      <c r="Y197" s="4">
        <f t="shared" ref="Y197" si="62">Y200</f>
        <v>4626</v>
      </c>
      <c r="Z197" s="5">
        <f t="shared" si="60"/>
        <v>27756</v>
      </c>
      <c r="AA197" s="118">
        <v>2030</v>
      </c>
      <c r="AB197" s="33"/>
    </row>
    <row r="198" spans="1:30" ht="46.1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8" t="s">
        <v>180</v>
      </c>
      <c r="S198" s="41" t="s">
        <v>38</v>
      </c>
      <c r="T198" s="44">
        <f>T201</f>
        <v>11</v>
      </c>
      <c r="U198" s="44">
        <f t="shared" ref="U198:Y198" si="63">U201</f>
        <v>11</v>
      </c>
      <c r="V198" s="44">
        <f t="shared" si="63"/>
        <v>11</v>
      </c>
      <c r="W198" s="44">
        <f t="shared" si="63"/>
        <v>11</v>
      </c>
      <c r="X198" s="44">
        <f t="shared" si="63"/>
        <v>11</v>
      </c>
      <c r="Y198" s="44">
        <f t="shared" si="63"/>
        <v>11</v>
      </c>
      <c r="Z198" s="45">
        <f t="shared" si="60"/>
        <v>66</v>
      </c>
      <c r="AA198" s="41">
        <v>2030</v>
      </c>
      <c r="AB198" s="33"/>
    </row>
    <row r="199" spans="1:30" ht="33.6" customHeight="1" x14ac:dyDescent="0.25">
      <c r="A199" s="54"/>
      <c r="B199" s="54"/>
      <c r="C199" s="54"/>
      <c r="D199" s="54" t="s">
        <v>18</v>
      </c>
      <c r="E199" s="54" t="s">
        <v>21</v>
      </c>
      <c r="F199" s="54" t="s">
        <v>18</v>
      </c>
      <c r="G199" s="54" t="s">
        <v>22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22</v>
      </c>
      <c r="M199" s="54" t="s">
        <v>40</v>
      </c>
      <c r="N199" s="54" t="s">
        <v>40</v>
      </c>
      <c r="O199" s="54" t="s">
        <v>40</v>
      </c>
      <c r="P199" s="54" t="s">
        <v>40</v>
      </c>
      <c r="Q199" s="54" t="s">
        <v>40</v>
      </c>
      <c r="R199" s="75" t="s">
        <v>108</v>
      </c>
      <c r="S199" s="58" t="s">
        <v>0</v>
      </c>
      <c r="T199" s="59">
        <f>T202+T208+T205+T211</f>
        <v>3953.6</v>
      </c>
      <c r="U199" s="59">
        <f>U202+U208+U205+U211</f>
        <v>3953.6</v>
      </c>
      <c r="V199" s="59">
        <f t="shared" ref="V199:Y199" si="64">V202+V208+V205+V211</f>
        <v>3953.6</v>
      </c>
      <c r="W199" s="59">
        <f t="shared" si="64"/>
        <v>3953.6</v>
      </c>
      <c r="X199" s="59">
        <f t="shared" si="64"/>
        <v>3953.6</v>
      </c>
      <c r="Y199" s="59">
        <f t="shared" si="64"/>
        <v>3953.6</v>
      </c>
      <c r="Z199" s="59">
        <f t="shared" si="60"/>
        <v>23721.599999999999</v>
      </c>
      <c r="AA199" s="58">
        <v>2030</v>
      </c>
      <c r="AB199" s="102"/>
    </row>
    <row r="200" spans="1:30" ht="31.5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5" t="s">
        <v>107</v>
      </c>
      <c r="S200" s="118" t="s">
        <v>31</v>
      </c>
      <c r="T200" s="3">
        <f>T203+T206+T209+T212</f>
        <v>4626</v>
      </c>
      <c r="U200" s="3">
        <f>U203+U206+U209+U212</f>
        <v>4626</v>
      </c>
      <c r="V200" s="3">
        <f t="shared" ref="V200:Y200" si="65">V203+V206+V209+V212</f>
        <v>4626</v>
      </c>
      <c r="W200" s="3">
        <f t="shared" si="65"/>
        <v>4626</v>
      </c>
      <c r="X200" s="3">
        <f t="shared" si="65"/>
        <v>4626</v>
      </c>
      <c r="Y200" s="3">
        <f t="shared" si="65"/>
        <v>4626</v>
      </c>
      <c r="Z200" s="5">
        <f t="shared" si="60"/>
        <v>27756</v>
      </c>
      <c r="AA200" s="41">
        <v>2030</v>
      </c>
      <c r="AB200" s="105"/>
      <c r="AC200" s="87"/>
    </row>
    <row r="201" spans="1:30" ht="47.2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5" t="s">
        <v>148</v>
      </c>
      <c r="S201" s="118" t="s">
        <v>38</v>
      </c>
      <c r="T201" s="44">
        <f>T204+T207+T210+T213</f>
        <v>11</v>
      </c>
      <c r="U201" s="44">
        <f>U204+U207+U210+U213</f>
        <v>11</v>
      </c>
      <c r="V201" s="44">
        <f t="shared" ref="V201:Y201" si="66">V204+V207+V210+V213</f>
        <v>11</v>
      </c>
      <c r="W201" s="44">
        <f t="shared" si="66"/>
        <v>11</v>
      </c>
      <c r="X201" s="44">
        <f t="shared" si="66"/>
        <v>11</v>
      </c>
      <c r="Y201" s="44">
        <f t="shared" si="66"/>
        <v>11</v>
      </c>
      <c r="Z201" s="45">
        <f t="shared" si="60"/>
        <v>66</v>
      </c>
      <c r="AA201" s="41">
        <v>2030</v>
      </c>
      <c r="AB201" s="105"/>
      <c r="AC201" s="87"/>
    </row>
    <row r="202" spans="1:30" ht="31.5" x14ac:dyDescent="0.25">
      <c r="A202" s="54" t="s">
        <v>18</v>
      </c>
      <c r="B202" s="54" t="s">
        <v>18</v>
      </c>
      <c r="C202" s="54" t="s">
        <v>22</v>
      </c>
      <c r="D202" s="54" t="s">
        <v>18</v>
      </c>
      <c r="E202" s="54" t="s">
        <v>21</v>
      </c>
      <c r="F202" s="54" t="s">
        <v>18</v>
      </c>
      <c r="G202" s="54" t="s">
        <v>22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22</v>
      </c>
      <c r="M202" s="54" t="s">
        <v>40</v>
      </c>
      <c r="N202" s="54" t="s">
        <v>40</v>
      </c>
      <c r="O202" s="54" t="s">
        <v>40</v>
      </c>
      <c r="P202" s="54" t="s">
        <v>40</v>
      </c>
      <c r="Q202" s="54" t="s">
        <v>40</v>
      </c>
      <c r="R202" s="75" t="s">
        <v>109</v>
      </c>
      <c r="S202" s="55" t="s">
        <v>0</v>
      </c>
      <c r="T202" s="1">
        <v>2017.1</v>
      </c>
      <c r="U202" s="1">
        <v>2017.1</v>
      </c>
      <c r="V202" s="1">
        <v>2017.1</v>
      </c>
      <c r="W202" s="1">
        <v>2017.1</v>
      </c>
      <c r="X202" s="1">
        <v>2017.1</v>
      </c>
      <c r="Y202" s="1">
        <v>2017.1</v>
      </c>
      <c r="Z202" s="59">
        <f t="shared" si="60"/>
        <v>12102.6</v>
      </c>
      <c r="AA202" s="58">
        <v>2030</v>
      </c>
      <c r="AB202" s="101"/>
      <c r="AC202" s="87"/>
      <c r="AD202" s="87"/>
    </row>
    <row r="203" spans="1:30" ht="31.5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61" t="s">
        <v>149</v>
      </c>
      <c r="S203" s="118" t="s">
        <v>31</v>
      </c>
      <c r="T203" s="3">
        <v>2605</v>
      </c>
      <c r="U203" s="3">
        <v>2605</v>
      </c>
      <c r="V203" s="3">
        <v>2605</v>
      </c>
      <c r="W203" s="3">
        <v>2605</v>
      </c>
      <c r="X203" s="3">
        <v>2605</v>
      </c>
      <c r="Y203" s="3">
        <v>2605</v>
      </c>
      <c r="Z203" s="5">
        <f t="shared" si="60"/>
        <v>15630</v>
      </c>
      <c r="AA203" s="41">
        <v>2030</v>
      </c>
      <c r="AB203" s="105"/>
      <c r="AC203" s="87"/>
    </row>
    <row r="204" spans="1:30" ht="48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61" t="s">
        <v>150</v>
      </c>
      <c r="S204" s="118" t="s">
        <v>38</v>
      </c>
      <c r="T204" s="44">
        <v>4</v>
      </c>
      <c r="U204" s="44">
        <v>4</v>
      </c>
      <c r="V204" s="44">
        <v>4</v>
      </c>
      <c r="W204" s="44">
        <v>4</v>
      </c>
      <c r="X204" s="44">
        <v>4</v>
      </c>
      <c r="Y204" s="44">
        <v>4</v>
      </c>
      <c r="Z204" s="45">
        <f t="shared" si="60"/>
        <v>24</v>
      </c>
      <c r="AA204" s="41">
        <v>2030</v>
      </c>
      <c r="AB204" s="105"/>
      <c r="AC204" s="87"/>
    </row>
    <row r="205" spans="1:30" ht="31.5" x14ac:dyDescent="0.25">
      <c r="A205" s="54" t="s">
        <v>18</v>
      </c>
      <c r="B205" s="54" t="s">
        <v>18</v>
      </c>
      <c r="C205" s="54" t="s">
        <v>24</v>
      </c>
      <c r="D205" s="54" t="s">
        <v>18</v>
      </c>
      <c r="E205" s="54" t="s">
        <v>21</v>
      </c>
      <c r="F205" s="54" t="s">
        <v>18</v>
      </c>
      <c r="G205" s="54" t="s">
        <v>22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22</v>
      </c>
      <c r="M205" s="54" t="s">
        <v>40</v>
      </c>
      <c r="N205" s="54" t="s">
        <v>40</v>
      </c>
      <c r="O205" s="54" t="s">
        <v>40</v>
      </c>
      <c r="P205" s="54" t="s">
        <v>40</v>
      </c>
      <c r="Q205" s="54" t="s">
        <v>40</v>
      </c>
      <c r="R205" s="75" t="s">
        <v>110</v>
      </c>
      <c r="S205" s="55" t="s">
        <v>0</v>
      </c>
      <c r="T205" s="1">
        <v>399.6</v>
      </c>
      <c r="U205" s="1">
        <v>399.6</v>
      </c>
      <c r="V205" s="1">
        <v>399.6</v>
      </c>
      <c r="W205" s="1">
        <v>399.6</v>
      </c>
      <c r="X205" s="1">
        <v>399.6</v>
      </c>
      <c r="Y205" s="1">
        <v>399.6</v>
      </c>
      <c r="Z205" s="59">
        <f t="shared" si="60"/>
        <v>2397.6</v>
      </c>
      <c r="AA205" s="58">
        <v>2030</v>
      </c>
      <c r="AB205" s="101"/>
      <c r="AC205" s="87"/>
    </row>
    <row r="206" spans="1:30" ht="33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61" t="s">
        <v>151</v>
      </c>
      <c r="S206" s="118" t="s">
        <v>31</v>
      </c>
      <c r="T206" s="3">
        <v>387</v>
      </c>
      <c r="U206" s="3">
        <v>387</v>
      </c>
      <c r="V206" s="3">
        <v>387</v>
      </c>
      <c r="W206" s="3">
        <v>387</v>
      </c>
      <c r="X206" s="3">
        <v>387</v>
      </c>
      <c r="Y206" s="3">
        <v>387</v>
      </c>
      <c r="Z206" s="6">
        <f t="shared" si="60"/>
        <v>2322</v>
      </c>
      <c r="AA206" s="41">
        <v>2030</v>
      </c>
      <c r="AB206" s="105"/>
      <c r="AC206" s="87"/>
    </row>
    <row r="207" spans="1:30" ht="48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61" t="s">
        <v>152</v>
      </c>
      <c r="S207" s="118" t="s">
        <v>38</v>
      </c>
      <c r="T207" s="44">
        <v>2</v>
      </c>
      <c r="U207" s="44">
        <v>2</v>
      </c>
      <c r="V207" s="44">
        <v>2</v>
      </c>
      <c r="W207" s="44">
        <v>2</v>
      </c>
      <c r="X207" s="44">
        <v>2</v>
      </c>
      <c r="Y207" s="44">
        <v>2</v>
      </c>
      <c r="Z207" s="49">
        <f t="shared" si="60"/>
        <v>12</v>
      </c>
      <c r="AA207" s="41">
        <v>2030</v>
      </c>
      <c r="AB207" s="105"/>
      <c r="AC207" s="87"/>
    </row>
    <row r="208" spans="1:30" ht="31.5" x14ac:dyDescent="0.25">
      <c r="A208" s="54" t="s">
        <v>18</v>
      </c>
      <c r="B208" s="54" t="s">
        <v>18</v>
      </c>
      <c r="C208" s="54" t="s">
        <v>21</v>
      </c>
      <c r="D208" s="54" t="s">
        <v>18</v>
      </c>
      <c r="E208" s="54" t="s">
        <v>21</v>
      </c>
      <c r="F208" s="54" t="s">
        <v>18</v>
      </c>
      <c r="G208" s="54" t="s">
        <v>22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22</v>
      </c>
      <c r="M208" s="54" t="s">
        <v>40</v>
      </c>
      <c r="N208" s="54" t="s">
        <v>40</v>
      </c>
      <c r="O208" s="54" t="s">
        <v>40</v>
      </c>
      <c r="P208" s="54" t="s">
        <v>40</v>
      </c>
      <c r="Q208" s="54" t="s">
        <v>40</v>
      </c>
      <c r="R208" s="69" t="s">
        <v>111</v>
      </c>
      <c r="S208" s="55" t="s">
        <v>0</v>
      </c>
      <c r="T208" s="1">
        <v>1166.9000000000001</v>
      </c>
      <c r="U208" s="1">
        <v>1166.9000000000001</v>
      </c>
      <c r="V208" s="1">
        <v>1166.9000000000001</v>
      </c>
      <c r="W208" s="1">
        <v>1166.9000000000001</v>
      </c>
      <c r="X208" s="1">
        <v>1166.9000000000001</v>
      </c>
      <c r="Y208" s="1">
        <v>1166.9000000000001</v>
      </c>
      <c r="Z208" s="59">
        <f t="shared" si="60"/>
        <v>7001.4</v>
      </c>
      <c r="AA208" s="58">
        <v>2030</v>
      </c>
      <c r="AB208" s="101"/>
      <c r="AC208" s="87"/>
    </row>
    <row r="209" spans="1:32" ht="31.5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61" t="s">
        <v>158</v>
      </c>
      <c r="S209" s="118" t="s">
        <v>31</v>
      </c>
      <c r="T209" s="3">
        <v>1382</v>
      </c>
      <c r="U209" s="3">
        <v>1382</v>
      </c>
      <c r="V209" s="3">
        <v>1382</v>
      </c>
      <c r="W209" s="3">
        <v>1382</v>
      </c>
      <c r="X209" s="3">
        <v>1382</v>
      </c>
      <c r="Y209" s="3">
        <v>1382</v>
      </c>
      <c r="Z209" s="5">
        <f t="shared" si="60"/>
        <v>8292</v>
      </c>
      <c r="AA209" s="41">
        <v>2030</v>
      </c>
      <c r="AB209" s="105"/>
      <c r="AC209" s="87"/>
    </row>
    <row r="210" spans="1:32" ht="47.2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61" t="s">
        <v>159</v>
      </c>
      <c r="S210" s="118" t="s">
        <v>38</v>
      </c>
      <c r="T210" s="44">
        <v>3</v>
      </c>
      <c r="U210" s="44">
        <v>3</v>
      </c>
      <c r="V210" s="44">
        <v>3</v>
      </c>
      <c r="W210" s="44">
        <v>3</v>
      </c>
      <c r="X210" s="44">
        <v>3</v>
      </c>
      <c r="Y210" s="44">
        <v>3</v>
      </c>
      <c r="Z210" s="45">
        <f t="shared" si="60"/>
        <v>18</v>
      </c>
      <c r="AA210" s="41">
        <v>2030</v>
      </c>
      <c r="AB210" s="112"/>
      <c r="AC210" s="87"/>
    </row>
    <row r="211" spans="1:32" ht="31.5" x14ac:dyDescent="0.25">
      <c r="A211" s="54" t="s">
        <v>18</v>
      </c>
      <c r="B211" s="54" t="s">
        <v>18</v>
      </c>
      <c r="C211" s="54" t="s">
        <v>25</v>
      </c>
      <c r="D211" s="54" t="s">
        <v>18</v>
      </c>
      <c r="E211" s="54" t="s">
        <v>21</v>
      </c>
      <c r="F211" s="54" t="s">
        <v>18</v>
      </c>
      <c r="G211" s="54" t="s">
        <v>22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22</v>
      </c>
      <c r="M211" s="54" t="s">
        <v>40</v>
      </c>
      <c r="N211" s="54" t="s">
        <v>40</v>
      </c>
      <c r="O211" s="54" t="s">
        <v>40</v>
      </c>
      <c r="P211" s="54" t="s">
        <v>40</v>
      </c>
      <c r="Q211" s="54" t="s">
        <v>40</v>
      </c>
      <c r="R211" s="69" t="s">
        <v>112</v>
      </c>
      <c r="S211" s="55" t="s">
        <v>0</v>
      </c>
      <c r="T211" s="1">
        <v>370</v>
      </c>
      <c r="U211" s="1">
        <v>370</v>
      </c>
      <c r="V211" s="1">
        <v>370</v>
      </c>
      <c r="W211" s="1">
        <v>370</v>
      </c>
      <c r="X211" s="1">
        <v>370</v>
      </c>
      <c r="Y211" s="1">
        <v>370</v>
      </c>
      <c r="Z211" s="59">
        <f t="shared" si="60"/>
        <v>2220</v>
      </c>
      <c r="AA211" s="58">
        <v>2030</v>
      </c>
      <c r="AB211" s="102"/>
      <c r="AC211" s="12"/>
    </row>
    <row r="212" spans="1:32" ht="31.5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160</v>
      </c>
      <c r="S212" s="118" t="s">
        <v>31</v>
      </c>
      <c r="T212" s="3">
        <v>252</v>
      </c>
      <c r="U212" s="3">
        <v>252</v>
      </c>
      <c r="V212" s="3">
        <v>252</v>
      </c>
      <c r="W212" s="3">
        <v>252</v>
      </c>
      <c r="X212" s="3">
        <v>252</v>
      </c>
      <c r="Y212" s="3">
        <v>252</v>
      </c>
      <c r="Z212" s="5">
        <f t="shared" si="60"/>
        <v>1512</v>
      </c>
      <c r="AA212" s="41">
        <v>2030</v>
      </c>
      <c r="AB212" s="105"/>
      <c r="AC212" s="87"/>
    </row>
    <row r="213" spans="1:32" ht="47.2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61" t="s">
        <v>161</v>
      </c>
      <c r="S213" s="118" t="s">
        <v>38</v>
      </c>
      <c r="T213" s="44">
        <v>2</v>
      </c>
      <c r="U213" s="44">
        <v>2</v>
      </c>
      <c r="V213" s="44">
        <v>2</v>
      </c>
      <c r="W213" s="44">
        <v>2</v>
      </c>
      <c r="X213" s="44">
        <v>2</v>
      </c>
      <c r="Y213" s="44">
        <v>2</v>
      </c>
      <c r="Z213" s="45">
        <f t="shared" si="60"/>
        <v>12</v>
      </c>
      <c r="AA213" s="41">
        <v>2030</v>
      </c>
      <c r="AB213" s="112"/>
      <c r="AC213" s="87"/>
    </row>
    <row r="214" spans="1:32" ht="31.5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69" t="s">
        <v>179</v>
      </c>
      <c r="S214" s="55" t="s">
        <v>39</v>
      </c>
      <c r="T214" s="56">
        <v>1</v>
      </c>
      <c r="U214" s="56">
        <v>1</v>
      </c>
      <c r="V214" s="56">
        <v>1</v>
      </c>
      <c r="W214" s="56">
        <v>1</v>
      </c>
      <c r="X214" s="56">
        <v>1</v>
      </c>
      <c r="Y214" s="56">
        <v>1</v>
      </c>
      <c r="Z214" s="57">
        <v>1</v>
      </c>
      <c r="AA214" s="58">
        <v>2030</v>
      </c>
      <c r="AB214" s="102"/>
      <c r="AC214" s="12"/>
    </row>
    <row r="215" spans="1:32" ht="47.25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61" t="s">
        <v>181</v>
      </c>
      <c r="S215" s="135" t="s">
        <v>38</v>
      </c>
      <c r="T215" s="44">
        <v>8</v>
      </c>
      <c r="U215" s="44">
        <v>8</v>
      </c>
      <c r="V215" s="44">
        <v>8</v>
      </c>
      <c r="W215" s="44">
        <v>8</v>
      </c>
      <c r="X215" s="44">
        <v>8</v>
      </c>
      <c r="Y215" s="44">
        <v>8</v>
      </c>
      <c r="Z215" s="45">
        <f t="shared" si="60"/>
        <v>48</v>
      </c>
      <c r="AA215" s="41">
        <v>2030</v>
      </c>
      <c r="AB215" s="112"/>
      <c r="AC215" s="87"/>
    </row>
    <row r="216" spans="1:32" ht="31.5" x14ac:dyDescent="0.25">
      <c r="A216" s="46"/>
      <c r="B216" s="46"/>
      <c r="C216" s="46"/>
      <c r="D216" s="46"/>
      <c r="E216" s="46"/>
      <c r="F216" s="46"/>
      <c r="G216" s="46"/>
      <c r="H216" s="46" t="s">
        <v>19</v>
      </c>
      <c r="I216" s="46" t="s">
        <v>24</v>
      </c>
      <c r="J216" s="46" t="s">
        <v>18</v>
      </c>
      <c r="K216" s="46" t="s">
        <v>18</v>
      </c>
      <c r="L216" s="46" t="s">
        <v>24</v>
      </c>
      <c r="M216" s="46" t="s">
        <v>18</v>
      </c>
      <c r="N216" s="46" t="s">
        <v>18</v>
      </c>
      <c r="O216" s="46" t="s">
        <v>18</v>
      </c>
      <c r="P216" s="46" t="s">
        <v>18</v>
      </c>
      <c r="Q216" s="46" t="s">
        <v>18</v>
      </c>
      <c r="R216" s="73" t="s">
        <v>47</v>
      </c>
      <c r="S216" s="114" t="s">
        <v>0</v>
      </c>
      <c r="T216" s="113">
        <f>T218+T222</f>
        <v>44069.5</v>
      </c>
      <c r="U216" s="113">
        <f t="shared" ref="U216:Y216" si="67">U218+U222</f>
        <v>44069.5</v>
      </c>
      <c r="V216" s="113">
        <f t="shared" si="67"/>
        <v>25660.400000000001</v>
      </c>
      <c r="W216" s="113">
        <f t="shared" si="67"/>
        <v>25660.400000000001</v>
      </c>
      <c r="X216" s="113">
        <f t="shared" si="67"/>
        <v>25660.400000000001</v>
      </c>
      <c r="Y216" s="113">
        <f t="shared" si="67"/>
        <v>25660.400000000001</v>
      </c>
      <c r="Z216" s="113">
        <f t="shared" si="60"/>
        <v>190780.59999999998</v>
      </c>
      <c r="AA216" s="114">
        <v>2030</v>
      </c>
    </row>
    <row r="217" spans="1:32" ht="31.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80" t="s">
        <v>113</v>
      </c>
      <c r="S217" s="118" t="s">
        <v>46</v>
      </c>
      <c r="T217" s="110">
        <f>T219</f>
        <v>2224</v>
      </c>
      <c r="U217" s="110">
        <f>U219</f>
        <v>2224</v>
      </c>
      <c r="V217" s="110">
        <f t="shared" ref="V217:Y217" si="68">V219</f>
        <v>2224</v>
      </c>
      <c r="W217" s="110">
        <f t="shared" si="68"/>
        <v>2224</v>
      </c>
      <c r="X217" s="110">
        <f t="shared" si="68"/>
        <v>2224</v>
      </c>
      <c r="Y217" s="110">
        <f t="shared" si="68"/>
        <v>2224</v>
      </c>
      <c r="Z217" s="111">
        <f t="shared" ref="Z217" si="69">Z219</f>
        <v>2224</v>
      </c>
      <c r="AA217" s="41">
        <v>2030</v>
      </c>
      <c r="AC217" s="12"/>
      <c r="AD217" s="12"/>
      <c r="AE217" s="12"/>
      <c r="AF217" s="12"/>
    </row>
    <row r="218" spans="1:32" ht="31.5" x14ac:dyDescent="0.25">
      <c r="A218" s="54" t="s">
        <v>18</v>
      </c>
      <c r="B218" s="54" t="s">
        <v>24</v>
      </c>
      <c r="C218" s="54" t="s">
        <v>22</v>
      </c>
      <c r="D218" s="54" t="s">
        <v>18</v>
      </c>
      <c r="E218" s="54" t="s">
        <v>21</v>
      </c>
      <c r="F218" s="54" t="s">
        <v>18</v>
      </c>
      <c r="G218" s="54" t="s">
        <v>22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24</v>
      </c>
      <c r="M218" s="54" t="s">
        <v>40</v>
      </c>
      <c r="N218" s="54" t="s">
        <v>40</v>
      </c>
      <c r="O218" s="54" t="s">
        <v>40</v>
      </c>
      <c r="P218" s="54" t="s">
        <v>40</v>
      </c>
      <c r="Q218" s="54" t="s">
        <v>40</v>
      </c>
      <c r="R218" s="128" t="s">
        <v>114</v>
      </c>
      <c r="S218" s="129" t="s">
        <v>0</v>
      </c>
      <c r="T218" s="59">
        <v>25660.400000000001</v>
      </c>
      <c r="U218" s="59">
        <v>25660.400000000001</v>
      </c>
      <c r="V218" s="59">
        <v>25660.400000000001</v>
      </c>
      <c r="W218" s="59">
        <v>25660.400000000001</v>
      </c>
      <c r="X218" s="59">
        <v>25660.400000000001</v>
      </c>
      <c r="Y218" s="59">
        <v>25660.400000000001</v>
      </c>
      <c r="Z218" s="59">
        <f>SUM(T218:Y218)</f>
        <v>153962.4</v>
      </c>
      <c r="AA218" s="58">
        <v>2030</v>
      </c>
      <c r="AB218" s="33"/>
    </row>
    <row r="219" spans="1:32" ht="31.5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7" t="s">
        <v>115</v>
      </c>
      <c r="S219" s="121" t="s">
        <v>46</v>
      </c>
      <c r="T219" s="2">
        <v>2224</v>
      </c>
      <c r="U219" s="2">
        <v>2224</v>
      </c>
      <c r="V219" s="2">
        <v>2224</v>
      </c>
      <c r="W219" s="2">
        <v>2224</v>
      </c>
      <c r="X219" s="2">
        <v>2224</v>
      </c>
      <c r="Y219" s="2">
        <v>2224</v>
      </c>
      <c r="Z219" s="45">
        <f>Y219</f>
        <v>2224</v>
      </c>
      <c r="AA219" s="41">
        <v>2030</v>
      </c>
      <c r="AB219" s="33"/>
    </row>
    <row r="220" spans="1:32" ht="31.5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77" t="s">
        <v>174</v>
      </c>
      <c r="S220" s="121" t="s">
        <v>38</v>
      </c>
      <c r="T220" s="2">
        <v>6453</v>
      </c>
      <c r="U220" s="2">
        <v>6453</v>
      </c>
      <c r="V220" s="2">
        <v>6453</v>
      </c>
      <c r="W220" s="2">
        <v>6453</v>
      </c>
      <c r="X220" s="2">
        <v>6453</v>
      </c>
      <c r="Y220" s="2">
        <v>6453</v>
      </c>
      <c r="Z220" s="45">
        <f>SUM(T220:Y220)</f>
        <v>38718</v>
      </c>
      <c r="AA220" s="41">
        <v>2030</v>
      </c>
      <c r="AB220" s="105"/>
      <c r="AC220" s="87"/>
    </row>
    <row r="221" spans="1:32" ht="47.25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77" t="s">
        <v>175</v>
      </c>
      <c r="S221" s="121" t="s">
        <v>38</v>
      </c>
      <c r="T221" s="2">
        <v>490</v>
      </c>
      <c r="U221" s="2">
        <v>490</v>
      </c>
      <c r="V221" s="2">
        <v>516</v>
      </c>
      <c r="W221" s="44">
        <v>500</v>
      </c>
      <c r="X221" s="2">
        <v>490</v>
      </c>
      <c r="Y221" s="2">
        <v>490</v>
      </c>
      <c r="Z221" s="45">
        <f>SUM(T221:Y221)</f>
        <v>2976</v>
      </c>
      <c r="AA221" s="41">
        <v>2030</v>
      </c>
      <c r="AB221" s="105"/>
      <c r="AC221" s="87"/>
    </row>
    <row r="222" spans="1:32" ht="31.5" x14ac:dyDescent="0.25">
      <c r="A222" s="54" t="s">
        <v>18</v>
      </c>
      <c r="B222" s="54" t="s">
        <v>24</v>
      </c>
      <c r="C222" s="54" t="s">
        <v>22</v>
      </c>
      <c r="D222" s="54" t="s">
        <v>18</v>
      </c>
      <c r="E222" s="54" t="s">
        <v>21</v>
      </c>
      <c r="F222" s="54" t="s">
        <v>18</v>
      </c>
      <c r="G222" s="54" t="s">
        <v>22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24</v>
      </c>
      <c r="M222" s="54" t="s">
        <v>18</v>
      </c>
      <c r="N222" s="54" t="s">
        <v>18</v>
      </c>
      <c r="O222" s="54" t="s">
        <v>18</v>
      </c>
      <c r="P222" s="54" t="s">
        <v>24</v>
      </c>
      <c r="Q222" s="54" t="s">
        <v>22</v>
      </c>
      <c r="R222" s="117" t="s">
        <v>182</v>
      </c>
      <c r="S222" s="58" t="s">
        <v>0</v>
      </c>
      <c r="T222" s="59">
        <v>18409.099999999999</v>
      </c>
      <c r="U222" s="59">
        <v>18409.099999999999</v>
      </c>
      <c r="V222" s="59">
        <v>0</v>
      </c>
      <c r="W222" s="59">
        <v>0</v>
      </c>
      <c r="X222" s="59">
        <v>0</v>
      </c>
      <c r="Y222" s="59">
        <v>0</v>
      </c>
      <c r="Z222" s="59">
        <f>SUM(T222:Y222)</f>
        <v>36818.199999999997</v>
      </c>
      <c r="AA222" s="58">
        <v>2026</v>
      </c>
      <c r="AB222" s="33"/>
      <c r="AC222" s="87"/>
    </row>
    <row r="223" spans="1:32" ht="31.5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176</v>
      </c>
      <c r="S223" s="41" t="s">
        <v>38</v>
      </c>
      <c r="T223" s="44">
        <v>8000</v>
      </c>
      <c r="U223" s="44">
        <v>8000</v>
      </c>
      <c r="V223" s="44">
        <v>0</v>
      </c>
      <c r="W223" s="44">
        <v>0</v>
      </c>
      <c r="X223" s="44">
        <v>0</v>
      </c>
      <c r="Y223" s="44">
        <v>0</v>
      </c>
      <c r="Z223" s="49">
        <f>T223</f>
        <v>8000</v>
      </c>
      <c r="AA223" s="41">
        <v>2026</v>
      </c>
      <c r="AB223" s="33"/>
      <c r="AC223" s="89"/>
      <c r="AD223" s="89"/>
    </row>
    <row r="224" spans="1:32" ht="31.5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40" t="s">
        <v>67</v>
      </c>
      <c r="S224" s="83" t="s">
        <v>9</v>
      </c>
      <c r="T224" s="44">
        <v>70</v>
      </c>
      <c r="U224" s="44">
        <v>100</v>
      </c>
      <c r="V224" s="44">
        <v>0</v>
      </c>
      <c r="W224" s="44">
        <v>0</v>
      </c>
      <c r="X224" s="44">
        <v>0</v>
      </c>
      <c r="Y224" s="44">
        <v>0</v>
      </c>
      <c r="Z224" s="49">
        <v>100</v>
      </c>
      <c r="AA224" s="41">
        <v>2026</v>
      </c>
      <c r="AB224" s="33"/>
    </row>
    <row r="225" spans="1:27" ht="26.45" customHeight="1" x14ac:dyDescent="0.25">
      <c r="AA225" s="140" t="s">
        <v>215</v>
      </c>
    </row>
    <row r="226" spans="1:27" ht="267.75" customHeight="1" x14ac:dyDescent="0.25"/>
    <row r="227" spans="1:27" ht="72.75" customHeight="1" x14ac:dyDescent="0.25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</row>
  </sheetData>
  <mergeCells count="26">
    <mergeCell ref="A13:C13"/>
    <mergeCell ref="D13:E13"/>
    <mergeCell ref="A3:AA3"/>
    <mergeCell ref="X7:AA7"/>
    <mergeCell ref="F13:G13"/>
    <mergeCell ref="H13:Q13"/>
    <mergeCell ref="T12:Y12"/>
    <mergeCell ref="A4:AA4"/>
    <mergeCell ref="A5:AA5"/>
    <mergeCell ref="A6:AA6"/>
    <mergeCell ref="S146:S148"/>
    <mergeCell ref="R146:R148"/>
    <mergeCell ref="A1:AA1"/>
    <mergeCell ref="A227:AA227"/>
    <mergeCell ref="S184:S186"/>
    <mergeCell ref="S92:S94"/>
    <mergeCell ref="R184:R186"/>
    <mergeCell ref="R45:R48"/>
    <mergeCell ref="R92:R94"/>
    <mergeCell ref="A8:AA8"/>
    <mergeCell ref="A9:AA9"/>
    <mergeCell ref="A10:AA10"/>
    <mergeCell ref="A12:Q12"/>
    <mergeCell ref="R12:R13"/>
    <mergeCell ref="S12:S13"/>
    <mergeCell ref="Z12:AA12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2024-05-06T07:52:47Z</dcterms:modified>
</cp:coreProperties>
</file>